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515"/>
  <workbookPr saveExternalLinkValues="0" autoCompressPictures="0"/>
  <bookViews>
    <workbookView xWindow="0" yWindow="0" windowWidth="25520" windowHeight="15560" tabRatio="245"/>
  </bookViews>
  <sheets>
    <sheet name="Scoresheet" sheetId="1" r:id="rId1"/>
    <sheet name="SortLookup" sheetId="4" r:id="rId2"/>
    <sheet name="Help" sheetId="5" r:id="rId3"/>
  </sheets>
  <definedNames>
    <definedName name="_xlnm._FilterDatabase" localSheetId="0" hidden="1">Scoresheet!$A$2:$DI$2</definedName>
    <definedName name="_xlnm.Print_Area" localSheetId="0">Scoresheet!$A$1:$DI$10</definedName>
    <definedName name="_xlnm.Print_Titles" localSheetId="0">Scoresheet!$A:$F,Scoresheet!$1:$2</definedName>
  </definedNames>
  <calcPr calcId="140001" fullPrecision="0" concurrentCalc="0"/>
  <customWorkbookViews>
    <customWorkbookView name=" James D. Morgan - Personal View" guid="{233156EF-6886-4018-8D35-72AEDB4F2C43}" mergeInterval="0" personalView="1" maximized="1" windowWidth="1221" windowHeight="736" tabRatio="202" activeSheetId="1"/>
  </customWorkbookViews>
  <webPublishing targetScreenSize="1024x768" codePage="1252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" i="1" l="1"/>
  <c r="J6" i="1"/>
  <c r="J7" i="1"/>
  <c r="I7" i="1"/>
  <c r="J9" i="1"/>
  <c r="I9" i="1"/>
  <c r="G9" i="1"/>
  <c r="J5" i="1"/>
  <c r="I5" i="1"/>
  <c r="G6" i="1"/>
  <c r="I3" i="1"/>
  <c r="J3" i="1"/>
  <c r="I8" i="1"/>
  <c r="J8" i="1"/>
  <c r="I4" i="1"/>
  <c r="J4" i="1"/>
  <c r="I10" i="1"/>
  <c r="J10" i="1"/>
  <c r="DF9" i="1"/>
  <c r="DG9" i="1"/>
  <c r="DH9" i="1"/>
  <c r="DF5" i="1"/>
  <c r="DG5" i="1"/>
  <c r="DH5" i="1"/>
  <c r="DF6" i="1"/>
  <c r="DG6" i="1"/>
  <c r="DH6" i="1"/>
  <c r="DF3" i="1"/>
  <c r="DG3" i="1"/>
  <c r="DH3" i="1"/>
  <c r="DF8" i="1"/>
  <c r="DG8" i="1"/>
  <c r="DH8" i="1"/>
  <c r="DF4" i="1"/>
  <c r="DG4" i="1"/>
  <c r="DH4" i="1"/>
  <c r="DF10" i="1"/>
  <c r="DG10" i="1"/>
  <c r="DH10" i="1"/>
  <c r="CU9" i="1"/>
  <c r="CV9" i="1"/>
  <c r="CW9" i="1"/>
  <c r="CU5" i="1"/>
  <c r="CV5" i="1"/>
  <c r="CW5" i="1"/>
  <c r="CU6" i="1"/>
  <c r="CV6" i="1"/>
  <c r="CW6" i="1"/>
  <c r="CU3" i="1"/>
  <c r="CV3" i="1"/>
  <c r="CW3" i="1"/>
  <c r="CU8" i="1"/>
  <c r="CV8" i="1"/>
  <c r="CW8" i="1"/>
  <c r="CU4" i="1"/>
  <c r="CV4" i="1"/>
  <c r="CW4" i="1"/>
  <c r="CU10" i="1"/>
  <c r="CV10" i="1"/>
  <c r="CW10" i="1"/>
  <c r="CJ9" i="1"/>
  <c r="CK9" i="1"/>
  <c r="CL9" i="1"/>
  <c r="CJ5" i="1"/>
  <c r="CK5" i="1"/>
  <c r="CL5" i="1"/>
  <c r="CJ6" i="1"/>
  <c r="CK6" i="1"/>
  <c r="CL6" i="1"/>
  <c r="CJ3" i="1"/>
  <c r="CK3" i="1"/>
  <c r="CL3" i="1"/>
  <c r="CJ8" i="1"/>
  <c r="CK8" i="1"/>
  <c r="CL8" i="1"/>
  <c r="CJ4" i="1"/>
  <c r="CK4" i="1"/>
  <c r="CL4" i="1"/>
  <c r="CJ10" i="1"/>
  <c r="CK10" i="1"/>
  <c r="CL10" i="1"/>
  <c r="BY9" i="1"/>
  <c r="BZ9" i="1"/>
  <c r="CA9" i="1"/>
  <c r="BY5" i="1"/>
  <c r="BZ5" i="1"/>
  <c r="CA5" i="1"/>
  <c r="BY6" i="1"/>
  <c r="BZ6" i="1"/>
  <c r="CA6" i="1"/>
  <c r="BY3" i="1"/>
  <c r="BZ3" i="1"/>
  <c r="CA3" i="1"/>
  <c r="BY8" i="1"/>
  <c r="BZ8" i="1"/>
  <c r="CA8" i="1"/>
  <c r="BY4" i="1"/>
  <c r="BZ4" i="1"/>
  <c r="CA4" i="1"/>
  <c r="BY10" i="1"/>
  <c r="BZ10" i="1"/>
  <c r="CA10" i="1"/>
  <c r="BM9" i="1"/>
  <c r="BN9" i="1"/>
  <c r="BO9" i="1"/>
  <c r="BM5" i="1"/>
  <c r="BN5" i="1"/>
  <c r="BO5" i="1"/>
  <c r="BM6" i="1"/>
  <c r="BN6" i="1"/>
  <c r="BO6" i="1"/>
  <c r="BM3" i="1"/>
  <c r="BN3" i="1"/>
  <c r="BO3" i="1"/>
  <c r="BM8" i="1"/>
  <c r="BN8" i="1"/>
  <c r="BO8" i="1"/>
  <c r="BM4" i="1"/>
  <c r="BN4" i="1"/>
  <c r="BO4" i="1"/>
  <c r="BM10" i="1"/>
  <c r="BN10" i="1"/>
  <c r="BO10" i="1"/>
  <c r="BA9" i="1"/>
  <c r="BB9" i="1"/>
  <c r="BC9" i="1"/>
  <c r="BA5" i="1"/>
  <c r="BB5" i="1"/>
  <c r="BC5" i="1"/>
  <c r="BA6" i="1"/>
  <c r="BB6" i="1"/>
  <c r="BC6" i="1"/>
  <c r="BA3" i="1"/>
  <c r="BB3" i="1"/>
  <c r="BC3" i="1"/>
  <c r="BA8" i="1"/>
  <c r="BB8" i="1"/>
  <c r="BC8" i="1"/>
  <c r="BA4" i="1"/>
  <c r="BB4" i="1"/>
  <c r="BC4" i="1"/>
  <c r="BA10" i="1"/>
  <c r="BB10" i="1"/>
  <c r="BC10" i="1"/>
  <c r="AO9" i="1"/>
  <c r="AP9" i="1"/>
  <c r="AQ9" i="1"/>
  <c r="AO5" i="1"/>
  <c r="AP5" i="1"/>
  <c r="AQ5" i="1"/>
  <c r="AO6" i="1"/>
  <c r="AP6" i="1"/>
  <c r="AQ6" i="1"/>
  <c r="AO3" i="1"/>
  <c r="AP3" i="1"/>
  <c r="AQ3" i="1"/>
  <c r="AO8" i="1"/>
  <c r="AP8" i="1"/>
  <c r="AQ8" i="1"/>
  <c r="AO4" i="1"/>
  <c r="AP4" i="1"/>
  <c r="AQ4" i="1"/>
  <c r="AO10" i="1"/>
  <c r="AP10" i="1"/>
  <c r="AQ10" i="1"/>
  <c r="AB9" i="1"/>
  <c r="AC9" i="1"/>
  <c r="AD9" i="1"/>
  <c r="AB5" i="1"/>
  <c r="AC5" i="1"/>
  <c r="AD5" i="1"/>
  <c r="AB6" i="1"/>
  <c r="AC6" i="1"/>
  <c r="AD6" i="1"/>
  <c r="AB3" i="1"/>
  <c r="AC3" i="1"/>
  <c r="AD3" i="1"/>
  <c r="AB8" i="1"/>
  <c r="AC8" i="1"/>
  <c r="AD8" i="1"/>
  <c r="AB4" i="1"/>
  <c r="AC4" i="1"/>
  <c r="AD4" i="1"/>
  <c r="AB10" i="1"/>
  <c r="AC10" i="1"/>
  <c r="AD10" i="1"/>
  <c r="M10" i="1"/>
  <c r="DF7" i="1"/>
  <c r="DG7" i="1"/>
  <c r="DH7" i="1"/>
  <c r="CU7" i="1"/>
  <c r="CV7" i="1"/>
  <c r="CW7" i="1"/>
  <c r="CJ7" i="1"/>
  <c r="CK7" i="1"/>
  <c r="CL7" i="1"/>
  <c r="BY7" i="1"/>
  <c r="BZ7" i="1"/>
  <c r="CA7" i="1"/>
  <c r="BM7" i="1"/>
  <c r="BN7" i="1"/>
  <c r="BO7" i="1"/>
  <c r="BA7" i="1"/>
  <c r="BB7" i="1"/>
  <c r="BC7" i="1"/>
  <c r="AO7" i="1"/>
  <c r="AP7" i="1"/>
  <c r="AQ7" i="1"/>
  <c r="AB7" i="1"/>
  <c r="AC7" i="1"/>
  <c r="AD7" i="1"/>
  <c r="M7" i="1"/>
  <c r="O9" i="1"/>
  <c r="N9" i="1"/>
  <c r="M5" i="1"/>
  <c r="O5" i="1"/>
  <c r="N5" i="1"/>
  <c r="M6" i="1"/>
  <c r="O6" i="1"/>
  <c r="N6" i="1"/>
  <c r="M3" i="1"/>
  <c r="O3" i="1"/>
  <c r="N3" i="1"/>
  <c r="M8" i="1"/>
  <c r="O8" i="1"/>
  <c r="N8" i="1"/>
  <c r="L4" i="1"/>
  <c r="O4" i="1"/>
  <c r="N4" i="1"/>
  <c r="O10" i="1"/>
  <c r="N10" i="1"/>
  <c r="O7" i="1"/>
  <c r="N7" i="1"/>
  <c r="G7" i="1"/>
  <c r="G5" i="1"/>
  <c r="G10" i="1"/>
  <c r="G8" i="1"/>
  <c r="H8" i="1"/>
  <c r="H6" i="1"/>
  <c r="H9" i="1"/>
  <c r="H10" i="1"/>
  <c r="H5" i="1"/>
  <c r="CB7" i="1"/>
  <c r="M9" i="1"/>
  <c r="G4" i="1"/>
  <c r="G3" i="1"/>
  <c r="H3" i="1"/>
  <c r="CX7" i="1"/>
  <c r="AE10" i="1"/>
  <c r="AE8" i="1"/>
  <c r="AE6" i="1"/>
  <c r="AE9" i="1"/>
  <c r="AR4" i="1"/>
  <c r="AR3" i="1"/>
  <c r="AR5" i="1"/>
  <c r="BD10" i="1"/>
  <c r="BD8" i="1"/>
  <c r="BD6" i="1"/>
  <c r="BD9" i="1"/>
  <c r="BP4" i="1"/>
  <c r="BP3" i="1"/>
  <c r="BP5" i="1"/>
  <c r="CB10" i="1"/>
  <c r="CB8" i="1"/>
  <c r="CB6" i="1"/>
  <c r="CB9" i="1"/>
  <c r="CM4" i="1"/>
  <c r="CM3" i="1"/>
  <c r="CM5" i="1"/>
  <c r="CX10" i="1"/>
  <c r="CX8" i="1"/>
  <c r="CX6" i="1"/>
  <c r="CX9" i="1"/>
  <c r="DI4" i="1"/>
  <c r="DI3" i="1"/>
  <c r="DI5" i="1"/>
  <c r="AE7" i="1"/>
  <c r="BD7" i="1"/>
  <c r="L7" i="1"/>
  <c r="L10" i="1"/>
  <c r="L9" i="1"/>
  <c r="AR7" i="1"/>
  <c r="BP7" i="1"/>
  <c r="CM7" i="1"/>
  <c r="DI7" i="1"/>
  <c r="M4" i="1"/>
  <c r="K4" i="1"/>
  <c r="AE4" i="1"/>
  <c r="AE3" i="1"/>
  <c r="AE5" i="1"/>
  <c r="AR10" i="1"/>
  <c r="AR8" i="1"/>
  <c r="AR6" i="1"/>
  <c r="AR9" i="1"/>
  <c r="BD4" i="1"/>
  <c r="BD3" i="1"/>
  <c r="BD5" i="1"/>
  <c r="BP10" i="1"/>
  <c r="BP8" i="1"/>
  <c r="BP6" i="1"/>
  <c r="BP9" i="1"/>
  <c r="CB4" i="1"/>
  <c r="CB3" i="1"/>
  <c r="CB5" i="1"/>
  <c r="CM10" i="1"/>
  <c r="CM8" i="1"/>
  <c r="CM6" i="1"/>
  <c r="CM9" i="1"/>
  <c r="CX4" i="1"/>
  <c r="CX3" i="1"/>
  <c r="CX5" i="1"/>
  <c r="DI10" i="1"/>
  <c r="DI8" i="1"/>
  <c r="DI6" i="1"/>
  <c r="DI9" i="1"/>
  <c r="K7" i="1"/>
  <c r="K10" i="1"/>
  <c r="K9" i="1"/>
  <c r="H4" i="1"/>
  <c r="H7" i="1"/>
  <c r="L8" i="1"/>
  <c r="K8" i="1"/>
  <c r="L3" i="1"/>
  <c r="K3" i="1"/>
  <c r="L6" i="1"/>
  <c r="K6" i="1"/>
  <c r="L5" i="1"/>
  <c r="K5" i="1"/>
</calcChain>
</file>

<file path=xl/sharedStrings.xml><?xml version="1.0" encoding="utf-8"?>
<sst xmlns="http://schemas.openxmlformats.org/spreadsheetml/2006/main" count="188" uniqueCount="92">
  <si>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</si>
  <si>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</si>
  <si>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</si>
  <si>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</si>
  <si>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</si>
  <si>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</si>
  <si>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</si>
  <si>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</si>
  <si>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</si>
  <si>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</si>
  <si>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</si>
  <si>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</si>
  <si>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</si>
  <si>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</si>
  <si>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</si>
  <si>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</si>
  <si>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</si>
  <si>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</si>
  <si>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</si>
  <si>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</si>
  <si>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</si>
  <si>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</si>
  <si>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</si>
  <si>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</si>
  <si>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</si>
  <si>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</si>
  <si>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</si>
  <si>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</si>
  <si>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</si>
  <si>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</si>
  <si>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</si>
  <si>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</si>
  <si>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</si>
  <si>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</si>
  <si>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</si>
  <si>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</si>
  <si>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</si>
  <si>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</si>
  <si>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</si>
  <si>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</si>
  <si>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</si>
  <si>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</si>
  <si>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</si>
  <si>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</si>
  <si>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</si>
  <si>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</si>
  <si>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</si>
  <si>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</si>
  <si>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</si>
  <si>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Name (Last, First)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</si>
  <si>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</si>
  <si>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</si>
  <si>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</si>
  <si>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</si>
  <si>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</si>
  <si>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</si>
  <si>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</si>
  <si>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</si>
  <si>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</si>
  <si>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</si>
  <si>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</si>
  <si>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</si>
  <si>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</si>
  <si>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</si>
  <si>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</si>
  <si>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</si>
  <si>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</si>
  <si>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</si>
  <si>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</si>
  <si>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</si>
  <si>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</si>
  <si>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</si>
  <si>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</si>
  <si>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</si>
  <si>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</si>
  <si>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</si>
  <si>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</si>
  <si>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</si>
  <si>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</si>
  <si>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</si>
  <si>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</si>
  <si>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</si>
  <si>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</si>
  <si>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</si>
  <si>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>Jorge COCO Diaz</t>
  </si>
  <si>
    <t xml:space="preserve">Oldemar </t>
  </si>
  <si>
    <t>Eric Malick</t>
  </si>
  <si>
    <t>Mauricio Mayorga</t>
  </si>
  <si>
    <t>Juan Jose Umaña</t>
  </si>
  <si>
    <t>Juan Jose Pacheco</t>
  </si>
  <si>
    <t>Jorge Lacayo</t>
  </si>
  <si>
    <t>Julian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</si>
</sst>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1" fontId="3" fillId="0" borderId="2" xfId="0" applyNumberFormat="1" applyFont="1" applyBorder="1" applyAlignment="1" applyProtection="1">
      <alignment horizontal="center" vertical="center"/>
    </xf>
    <xf numFmtId="1" fontId="1" fillId="0" borderId="3" xfId="0" applyNumberFormat="1" applyFont="1" applyBorder="1" applyAlignment="1" applyProtection="1">
      <alignment horizontal="center" vertical="center"/>
    </xf>
    <xf numFmtId="0" fontId="0" fillId="0" borderId="0" xfId="0" applyBorder="1" applyProtection="1"/>
    <xf numFmtId="49" fontId="0" fillId="0" borderId="4" xfId="0" applyNumberForma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</xf>
    <xf numFmtId="1" fontId="3" fillId="0" borderId="4" xfId="0" applyNumberFormat="1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7" xfId="0" applyNumberFormat="1" applyFont="1" applyBorder="1" applyAlignment="1" applyProtection="1">
      <alignment horizontal="center" wrapText="1"/>
    </xf>
    <xf numFmtId="49" fontId="2" fillId="0" borderId="8" xfId="0" applyNumberFormat="1" applyFont="1" applyBorder="1" applyAlignment="1" applyProtection="1">
      <alignment horizontal="center" wrapText="1"/>
    </xf>
    <xf numFmtId="49" fontId="2" fillId="0" borderId="9" xfId="0" applyNumberFormat="1" applyFont="1" applyBorder="1" applyAlignment="1" applyProtection="1">
      <alignment horizontal="center" wrapText="1"/>
    </xf>
    <xf numFmtId="49" fontId="4" fillId="0" borderId="10" xfId="0" applyNumberFormat="1" applyFont="1" applyBorder="1" applyAlignment="1" applyProtection="1">
      <alignment horizontal="center" vertical="center" textRotation="180"/>
    </xf>
    <xf numFmtId="49" fontId="4" fillId="0" borderId="9" xfId="0" applyNumberFormat="1" applyFont="1" applyBorder="1" applyAlignment="1" applyProtection="1">
      <alignment horizontal="center" vertical="center" textRotation="180"/>
    </xf>
    <xf numFmtId="49" fontId="4" fillId="0" borderId="12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2" fillId="2" borderId="7" xfId="0" applyNumberFormat="1" applyFont="1" applyFill="1" applyBorder="1" applyAlignment="1" applyProtection="1">
      <alignment horizontal="center" wrapText="1"/>
    </xf>
    <xf numFmtId="49" fontId="2" fillId="2" borderId="8" xfId="0" applyNumberFormat="1" applyFont="1" applyFill="1" applyBorder="1" applyAlignment="1" applyProtection="1">
      <alignment horizontal="center" wrapText="1"/>
    </xf>
    <xf numFmtId="49" fontId="2" fillId="2" borderId="10" xfId="0" applyNumberFormat="1" applyFont="1" applyFill="1" applyBorder="1" applyAlignment="1" applyProtection="1">
      <alignment horizontal="center" wrapText="1"/>
    </xf>
    <xf numFmtId="49" fontId="2" fillId="2" borderId="9" xfId="0" applyNumberFormat="1" applyFont="1" applyFill="1" applyBorder="1" applyAlignment="1" applyProtection="1">
      <alignment horizontal="center" wrapText="1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0" xfId="0" applyNumberFormat="1" applyFill="1" applyBorder="1" applyAlignment="1" applyProtection="1">
      <alignment horizontal="right" vertical="center"/>
      <protection locked="0"/>
    </xf>
    <xf numFmtId="1" fontId="0" fillId="2" borderId="0" xfId="0" applyNumberFormat="1" applyFill="1" applyBorder="1" applyAlignment="1" applyProtection="1">
      <alignment horizontal="right" vertical="center"/>
      <protection locked="0"/>
    </xf>
    <xf numFmtId="2" fontId="0" fillId="2" borderId="2" xfId="0" applyNumberFormat="1" applyFill="1" applyBorder="1" applyAlignment="1" applyProtection="1">
      <alignment horizontal="right" vertical="center"/>
    </xf>
    <xf numFmtId="164" fontId="0" fillId="2" borderId="0" xfId="0" applyNumberFormat="1" applyFill="1" applyBorder="1" applyAlignment="1" applyProtection="1">
      <alignment horizontal="right" vertical="center"/>
    </xf>
    <xf numFmtId="1" fontId="0" fillId="2" borderId="0" xfId="0" applyNumberFormat="1" applyFill="1" applyBorder="1" applyAlignment="1" applyProtection="1">
      <alignment horizontal="right" vertical="center"/>
    </xf>
    <xf numFmtId="2" fontId="2" fillId="2" borderId="4" xfId="0" applyNumberFormat="1" applyFont="1" applyFill="1" applyBorder="1" applyAlignment="1" applyProtection="1">
      <alignment horizontal="right" vertical="center"/>
    </xf>
    <xf numFmtId="49" fontId="2" fillId="3" borderId="7" xfId="0" applyNumberFormat="1" applyFont="1" applyFill="1" applyBorder="1" applyAlignment="1" applyProtection="1">
      <alignment horizontal="center" wrapText="1"/>
    </xf>
    <xf numFmtId="49" fontId="2" fillId="3" borderId="8" xfId="0" applyNumberFormat="1" applyFont="1" applyFill="1" applyBorder="1" applyAlignment="1" applyProtection="1">
      <alignment horizontal="center" wrapText="1"/>
    </xf>
    <xf numFmtId="49" fontId="2" fillId="3" borderId="10" xfId="0" applyNumberFormat="1" applyFont="1" applyFill="1" applyBorder="1" applyAlignment="1" applyProtection="1">
      <alignment horizontal="center" wrapText="1"/>
    </xf>
    <xf numFmtId="49" fontId="2" fillId="3" borderId="9" xfId="0" applyNumberFormat="1" applyFont="1" applyFill="1" applyBorder="1" applyAlignment="1" applyProtection="1">
      <alignment horizontal="center" wrapText="1"/>
    </xf>
    <xf numFmtId="2" fontId="0" fillId="3" borderId="6" xfId="0" applyNumberFormat="1" applyFill="1" applyBorder="1" applyAlignment="1" applyProtection="1">
      <alignment horizontal="right" vertical="center"/>
      <protection locked="0"/>
    </xf>
    <xf numFmtId="2" fontId="0" fillId="3" borderId="0" xfId="0" applyNumberFormat="1" applyFill="1" applyBorder="1" applyAlignment="1" applyProtection="1">
      <alignment horizontal="right" vertical="center"/>
      <protection locked="0"/>
    </xf>
    <xf numFmtId="1" fontId="0" fillId="3" borderId="0" xfId="0" applyNumberFormat="1" applyFill="1" applyBorder="1" applyAlignment="1" applyProtection="1">
      <alignment horizontal="right" vertical="center"/>
      <protection locked="0"/>
    </xf>
    <xf numFmtId="2" fontId="0" fillId="3" borderId="2" xfId="0" applyNumberFormat="1" applyFill="1" applyBorder="1" applyAlignment="1" applyProtection="1">
      <alignment horizontal="right" vertical="center"/>
    </xf>
    <xf numFmtId="164" fontId="0" fillId="3" borderId="0" xfId="0" applyNumberFormat="1" applyFill="1" applyBorder="1" applyAlignment="1" applyProtection="1">
      <alignment horizontal="right" vertical="center"/>
    </xf>
    <xf numFmtId="1" fontId="0" fillId="3" borderId="0" xfId="0" applyNumberFormat="1" applyFill="1" applyBorder="1" applyAlignment="1" applyProtection="1">
      <alignment horizontal="right" vertical="center"/>
    </xf>
    <xf numFmtId="2" fontId="2" fillId="3" borderId="4" xfId="0" applyNumberFormat="1" applyFont="1" applyFill="1" applyBorder="1" applyAlignment="1" applyProtection="1">
      <alignment horizontal="right" vertical="center"/>
    </xf>
    <xf numFmtId="0" fontId="0" fillId="0" borderId="0" xfId="0" applyFill="1" applyBorder="1"/>
    <xf numFmtId="0" fontId="0" fillId="0" borderId="1" xfId="0" applyFill="1" applyBorder="1"/>
    <xf numFmtId="0" fontId="0" fillId="0" borderId="0" xfId="0" applyFill="1"/>
    <xf numFmtId="49" fontId="2" fillId="4" borderId="7" xfId="0" applyNumberFormat="1" applyFont="1" applyFill="1" applyBorder="1" applyAlignment="1" applyProtection="1">
      <alignment horizontal="center" wrapText="1"/>
    </xf>
    <xf numFmtId="49" fontId="2" fillId="4" borderId="8" xfId="0" applyNumberFormat="1" applyFont="1" applyFill="1" applyBorder="1" applyAlignment="1" applyProtection="1">
      <alignment horizontal="center" wrapText="1"/>
    </xf>
    <xf numFmtId="49" fontId="2" fillId="4" borderId="11" xfId="0" applyNumberFormat="1" applyFont="1" applyFill="1" applyBorder="1" applyAlignment="1" applyProtection="1">
      <alignment horizontal="center" wrapText="1"/>
    </xf>
    <xf numFmtId="49" fontId="2" fillId="4" borderId="10" xfId="0" applyNumberFormat="1" applyFont="1" applyFill="1" applyBorder="1" applyAlignment="1" applyProtection="1">
      <alignment horizontal="center" wrapText="1"/>
    </xf>
    <xf numFmtId="49" fontId="2" fillId="4" borderId="9" xfId="0" applyNumberFormat="1" applyFont="1" applyFill="1" applyBorder="1" applyAlignment="1" applyProtection="1">
      <alignment horizontal="center" wrapText="1"/>
    </xf>
    <xf numFmtId="2" fontId="0" fillId="4" borderId="6" xfId="0" applyNumberFormat="1" applyFill="1" applyBorder="1" applyAlignment="1" applyProtection="1">
      <alignment horizontal="right" vertical="center"/>
      <protection locked="0"/>
    </xf>
    <xf numFmtId="2" fontId="0" fillId="4" borderId="0" xfId="0" applyNumberFormat="1" applyFill="1" applyBorder="1" applyAlignment="1" applyProtection="1">
      <alignment horizontal="right" vertical="center"/>
      <protection locked="0"/>
    </xf>
    <xf numFmtId="1" fontId="0" fillId="4" borderId="0" xfId="0" applyNumberFormat="1" applyFill="1" applyBorder="1" applyAlignment="1" applyProtection="1">
      <alignment horizontal="right" vertical="center"/>
      <protection locked="0"/>
    </xf>
    <xf numFmtId="1" fontId="0" fillId="4" borderId="1" xfId="0" applyNumberFormat="1" applyFill="1" applyBorder="1" applyAlignment="1" applyProtection="1">
      <alignment horizontal="right" vertical="center"/>
      <protection locked="0"/>
    </xf>
    <xf numFmtId="2" fontId="0" fillId="4" borderId="2" xfId="0" applyNumberFormat="1" applyFill="1" applyBorder="1" applyAlignment="1" applyProtection="1">
      <alignment horizontal="right" vertical="center"/>
    </xf>
    <xf numFmtId="164" fontId="0" fillId="4" borderId="0" xfId="0" applyNumberFormat="1" applyFill="1" applyBorder="1" applyAlignment="1" applyProtection="1">
      <alignment horizontal="right" vertical="center"/>
    </xf>
    <xf numFmtId="1" fontId="0" fillId="4" borderId="0" xfId="0" applyNumberFormat="1" applyFill="1" applyBorder="1" applyAlignment="1" applyProtection="1">
      <alignment horizontal="right" vertical="center"/>
    </xf>
    <xf numFmtId="2" fontId="2" fillId="4" borderId="4" xfId="0" applyNumberFormat="1" applyFont="1" applyFill="1" applyBorder="1" applyAlignment="1" applyProtection="1">
      <alignment horizontal="right" vertical="center"/>
    </xf>
    <xf numFmtId="49" fontId="2" fillId="5" borderId="7" xfId="0" applyNumberFormat="1" applyFont="1" applyFill="1" applyBorder="1" applyAlignment="1" applyProtection="1">
      <alignment horizontal="center" wrapText="1"/>
    </xf>
    <xf numFmtId="49" fontId="2" fillId="5" borderId="8" xfId="0" applyNumberFormat="1" applyFont="1" applyFill="1" applyBorder="1" applyAlignment="1" applyProtection="1">
      <alignment horizontal="center" wrapText="1"/>
    </xf>
    <xf numFmtId="49" fontId="2" fillId="5" borderId="10" xfId="0" applyNumberFormat="1" applyFont="1" applyFill="1" applyBorder="1" applyAlignment="1" applyProtection="1">
      <alignment horizontal="center" wrapText="1"/>
    </xf>
    <xf numFmtId="49" fontId="2" fillId="5" borderId="9" xfId="0" applyNumberFormat="1" applyFont="1" applyFill="1" applyBorder="1" applyAlignment="1" applyProtection="1">
      <alignment horizontal="center" wrapText="1"/>
    </xf>
    <xf numFmtId="2" fontId="0" fillId="5" borderId="6" xfId="0" applyNumberFormat="1" applyFill="1" applyBorder="1" applyAlignment="1" applyProtection="1">
      <alignment horizontal="right" vertical="center"/>
      <protection locked="0"/>
    </xf>
    <xf numFmtId="2" fontId="0" fillId="5" borderId="0" xfId="0" applyNumberFormat="1" applyFill="1" applyBorder="1" applyAlignment="1" applyProtection="1">
      <alignment horizontal="right" vertical="center"/>
      <protection locked="0"/>
    </xf>
    <xf numFmtId="1" fontId="0" fillId="5" borderId="0" xfId="0" applyNumberFormat="1" applyFill="1" applyBorder="1" applyAlignment="1" applyProtection="1">
      <alignment horizontal="right" vertical="center"/>
      <protection locked="0"/>
    </xf>
    <xf numFmtId="2" fontId="0" fillId="5" borderId="2" xfId="0" applyNumberFormat="1" applyFill="1" applyBorder="1" applyAlignment="1" applyProtection="1">
      <alignment horizontal="right" vertical="center"/>
    </xf>
    <xf numFmtId="164" fontId="0" fillId="5" borderId="0" xfId="0" applyNumberFormat="1" applyFill="1" applyBorder="1" applyAlignment="1" applyProtection="1">
      <alignment horizontal="right" vertical="center"/>
    </xf>
    <xf numFmtId="1" fontId="0" fillId="5" borderId="0" xfId="0" applyNumberFormat="1" applyFill="1" applyBorder="1" applyAlignment="1" applyProtection="1">
      <alignment horizontal="right" vertical="center"/>
    </xf>
    <xf numFmtId="2" fontId="2" fillId="5" borderId="4" xfId="0" applyNumberFormat="1" applyFont="1" applyFill="1" applyBorder="1" applyAlignment="1" applyProtection="1">
      <alignment horizontal="right" vertical="center"/>
    </xf>
    <xf numFmtId="49" fontId="2" fillId="6" borderId="7" xfId="0" applyNumberFormat="1" applyFont="1" applyFill="1" applyBorder="1" applyAlignment="1" applyProtection="1">
      <alignment horizontal="center" wrapText="1"/>
    </xf>
    <xf numFmtId="49" fontId="2" fillId="6" borderId="8" xfId="0" applyNumberFormat="1" applyFont="1" applyFill="1" applyBorder="1" applyAlignment="1" applyProtection="1">
      <alignment horizontal="center" wrapText="1"/>
    </xf>
    <xf numFmtId="49" fontId="2" fillId="6" borderId="10" xfId="0" applyNumberFormat="1" applyFont="1" applyFill="1" applyBorder="1" applyAlignment="1" applyProtection="1">
      <alignment horizontal="center" wrapText="1"/>
    </xf>
    <xf numFmtId="49" fontId="2" fillId="6" borderId="9" xfId="0" applyNumberFormat="1" applyFont="1" applyFill="1" applyBorder="1" applyAlignment="1" applyProtection="1">
      <alignment horizontal="center" wrapText="1"/>
    </xf>
    <xf numFmtId="2" fontId="0" fillId="6" borderId="6" xfId="0" applyNumberFormat="1" applyFill="1" applyBorder="1" applyAlignment="1" applyProtection="1">
      <alignment horizontal="right" vertical="center"/>
      <protection locked="0"/>
    </xf>
    <xf numFmtId="2" fontId="0" fillId="6" borderId="0" xfId="0" applyNumberFormat="1" applyFill="1" applyBorder="1" applyAlignment="1" applyProtection="1">
      <alignment horizontal="right" vertical="center"/>
      <protection locked="0"/>
    </xf>
    <xf numFmtId="1" fontId="0" fillId="6" borderId="0" xfId="0" applyNumberFormat="1" applyFill="1" applyBorder="1" applyAlignment="1" applyProtection="1">
      <alignment horizontal="right" vertical="center"/>
      <protection locked="0"/>
    </xf>
    <xf numFmtId="2" fontId="0" fillId="6" borderId="2" xfId="0" applyNumberFormat="1" applyFill="1" applyBorder="1" applyAlignment="1" applyProtection="1">
      <alignment horizontal="right" vertical="center"/>
    </xf>
    <xf numFmtId="164" fontId="0" fillId="6" borderId="0" xfId="0" applyNumberFormat="1" applyFill="1" applyBorder="1" applyAlignment="1" applyProtection="1">
      <alignment horizontal="right" vertical="center"/>
    </xf>
    <xf numFmtId="1" fontId="0" fillId="6" borderId="0" xfId="0" applyNumberFormat="1" applyFill="1" applyBorder="1" applyAlignment="1" applyProtection="1">
      <alignment horizontal="right" vertical="center"/>
    </xf>
    <xf numFmtId="2" fontId="2" fillId="6" borderId="4" xfId="0" applyNumberFormat="1" applyFont="1" applyFill="1" applyBorder="1" applyAlignment="1" applyProtection="1">
      <alignment horizontal="right" vertical="center"/>
    </xf>
    <xf numFmtId="49" fontId="2" fillId="8" borderId="7" xfId="0" applyNumberFormat="1" applyFont="1" applyFill="1" applyBorder="1" applyAlignment="1" applyProtection="1">
      <alignment horizontal="center" wrapText="1"/>
    </xf>
    <xf numFmtId="49" fontId="2" fillId="8" borderId="8" xfId="0" applyNumberFormat="1" applyFont="1" applyFill="1" applyBorder="1" applyAlignment="1" applyProtection="1">
      <alignment horizontal="center" wrapText="1"/>
    </xf>
    <xf numFmtId="49" fontId="2" fillId="8" borderId="10" xfId="0" applyNumberFormat="1" applyFont="1" applyFill="1" applyBorder="1" applyAlignment="1" applyProtection="1">
      <alignment horizontal="center" wrapText="1"/>
    </xf>
    <xf numFmtId="49" fontId="2" fillId="8" borderId="9" xfId="0" applyNumberFormat="1" applyFont="1" applyFill="1" applyBorder="1" applyAlignment="1" applyProtection="1">
      <alignment horizontal="center" wrapText="1"/>
    </xf>
    <xf numFmtId="2" fontId="0" fillId="8" borderId="6" xfId="0" applyNumberFormat="1" applyFill="1" applyBorder="1" applyAlignment="1" applyProtection="1">
      <alignment horizontal="right" vertical="center"/>
      <protection locked="0"/>
    </xf>
    <xf numFmtId="2" fontId="0" fillId="8" borderId="0" xfId="0" applyNumberFormat="1" applyFill="1" applyBorder="1" applyAlignment="1" applyProtection="1">
      <alignment horizontal="right" vertical="center"/>
      <protection locked="0"/>
    </xf>
    <xf numFmtId="1" fontId="0" fillId="8" borderId="0" xfId="0" applyNumberFormat="1" applyFill="1" applyBorder="1" applyAlignment="1" applyProtection="1">
      <alignment horizontal="right" vertical="center"/>
      <protection locked="0"/>
    </xf>
    <xf numFmtId="2" fontId="0" fillId="8" borderId="2" xfId="0" applyNumberFormat="1" applyFill="1" applyBorder="1" applyAlignment="1" applyProtection="1">
      <alignment horizontal="right" vertical="center"/>
    </xf>
    <xf numFmtId="164" fontId="0" fillId="8" borderId="0" xfId="0" applyNumberFormat="1" applyFill="1" applyBorder="1" applyAlignment="1" applyProtection="1">
      <alignment horizontal="right" vertical="center"/>
    </xf>
    <xf numFmtId="1" fontId="0" fillId="8" borderId="0" xfId="0" applyNumberFormat="1" applyFill="1" applyBorder="1" applyAlignment="1" applyProtection="1">
      <alignment horizontal="right" vertical="center"/>
    </xf>
    <xf numFmtId="2" fontId="2" fillId="8" borderId="4" xfId="0" applyNumberFormat="1" applyFont="1" applyFill="1" applyBorder="1" applyAlignment="1" applyProtection="1">
      <alignment horizontal="right" vertical="center"/>
    </xf>
    <xf numFmtId="49" fontId="2" fillId="9" borderId="7" xfId="0" applyNumberFormat="1" applyFont="1" applyFill="1" applyBorder="1" applyAlignment="1" applyProtection="1">
      <alignment horizontal="center" wrapText="1"/>
    </xf>
    <xf numFmtId="49" fontId="2" fillId="9" borderId="8" xfId="0" applyNumberFormat="1" applyFont="1" applyFill="1" applyBorder="1" applyAlignment="1" applyProtection="1">
      <alignment horizontal="center" wrapText="1"/>
    </xf>
    <xf numFmtId="49" fontId="2" fillId="9" borderId="10" xfId="0" applyNumberFormat="1" applyFont="1" applyFill="1" applyBorder="1" applyAlignment="1" applyProtection="1">
      <alignment horizontal="center" wrapText="1"/>
    </xf>
    <xf numFmtId="49" fontId="2" fillId="9" borderId="9" xfId="0" applyNumberFormat="1" applyFont="1" applyFill="1" applyBorder="1" applyAlignment="1" applyProtection="1">
      <alignment horizontal="center" wrapText="1"/>
    </xf>
    <xf numFmtId="2" fontId="0" fillId="9" borderId="6" xfId="0" applyNumberFormat="1" applyFill="1" applyBorder="1" applyAlignment="1" applyProtection="1">
      <alignment horizontal="right" vertical="center"/>
      <protection locked="0"/>
    </xf>
    <xf numFmtId="2" fontId="0" fillId="9" borderId="0" xfId="0" applyNumberFormat="1" applyFill="1" applyBorder="1" applyAlignment="1" applyProtection="1">
      <alignment horizontal="right" vertical="center"/>
      <protection locked="0"/>
    </xf>
    <xf numFmtId="1" fontId="0" fillId="9" borderId="0" xfId="0" applyNumberFormat="1" applyFill="1" applyBorder="1" applyAlignment="1" applyProtection="1">
      <alignment horizontal="right" vertical="center"/>
      <protection locked="0"/>
    </xf>
    <xf numFmtId="2" fontId="0" fillId="9" borderId="2" xfId="0" applyNumberFormat="1" applyFill="1" applyBorder="1" applyAlignment="1" applyProtection="1">
      <alignment horizontal="right" vertical="center"/>
    </xf>
    <xf numFmtId="164" fontId="0" fillId="9" borderId="0" xfId="0" applyNumberFormat="1" applyFill="1" applyBorder="1" applyAlignment="1" applyProtection="1">
      <alignment horizontal="right" vertical="center"/>
    </xf>
    <xf numFmtId="1" fontId="0" fillId="9" borderId="0" xfId="0" applyNumberFormat="1" applyFill="1" applyBorder="1" applyAlignment="1" applyProtection="1">
      <alignment horizontal="right" vertical="center"/>
    </xf>
    <xf numFmtId="2" fontId="2" fillId="9" borderId="4" xfId="0" applyNumberFormat="1" applyFont="1" applyFill="1" applyBorder="1" applyAlignment="1" applyProtection="1">
      <alignment horizontal="right" vertical="center"/>
    </xf>
    <xf numFmtId="0" fontId="0" fillId="7" borderId="0" xfId="0" applyFill="1"/>
    <xf numFmtId="49" fontId="2" fillId="3" borderId="16" xfId="0" applyNumberFormat="1" applyFont="1" applyFill="1" applyBorder="1" applyAlignment="1" applyProtection="1">
      <alignment horizontal="center"/>
    </xf>
    <xf numFmtId="49" fontId="2" fillId="5" borderId="16" xfId="0" applyNumberFormat="1" applyFont="1" applyFill="1" applyBorder="1" applyAlignment="1" applyProtection="1">
      <alignment horizontal="center"/>
    </xf>
    <xf numFmtId="49" fontId="4" fillId="0" borderId="17" xfId="0" applyNumberFormat="1" applyFont="1" applyBorder="1" applyAlignment="1" applyProtection="1">
      <alignment horizontal="center" wrapText="1"/>
    </xf>
    <xf numFmtId="49" fontId="4" fillId="0" borderId="16" xfId="0" applyNumberFormat="1" applyFont="1" applyBorder="1" applyAlignment="1" applyProtection="1">
      <alignment horizontal="center" wrapText="1"/>
    </xf>
    <xf numFmtId="49" fontId="2" fillId="9" borderId="16" xfId="0" applyNumberFormat="1" applyFont="1" applyFill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2" borderId="16" xfId="0" applyNumberFormat="1" applyFont="1" applyFill="1" applyBorder="1" applyAlignment="1" applyProtection="1">
      <alignment horizontal="center"/>
    </xf>
    <xf numFmtId="0" fontId="0" fillId="7" borderId="0" xfId="0" applyFill="1"/>
    <xf numFmtId="49" fontId="2" fillId="8" borderId="16" xfId="0" applyNumberFormat="1" applyFont="1" applyFill="1" applyBorder="1" applyAlignment="1" applyProtection="1">
      <alignment horizontal="center"/>
    </xf>
    <xf numFmtId="49" fontId="2" fillId="4" borderId="16" xfId="0" applyNumberFormat="1" applyFont="1" applyFill="1" applyBorder="1" applyAlignment="1" applyProtection="1">
      <alignment horizontal="center"/>
    </xf>
    <xf numFmtId="49" fontId="2" fillId="6" borderId="16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10"/>
  <sheetViews>
    <sheetView tabSelected="1" zoomScale="125" zoomScaleNormal="125" zoomScalePageLayoutView="125" workbookViewId="0">
      <pane xSplit="6" ySplit="2" topLeftCell="K3" activePane="bottomRight" state="frozenSplit"/>
      <selection pane="topRight" activeCell="K1" sqref="K1"/>
      <selection pane="bottomLeft" activeCell="A3" sqref="A3"/>
      <selection pane="bottomRight" sqref="A1:F1"/>
    </sheetView>
  </sheetViews>
  <sheetFormatPr baseColWidth="10" defaultColWidth="6.5" defaultRowHeight="12" x14ac:dyDescent="0"/>
  <cols>
    <col min="1" max="1" width="7.5" style="2" customWidth="1"/>
    <col min="2" max="2" width="25.6640625" style="1" bestFit="1" customWidth="1"/>
    <col min="3" max="3" width="6.83203125" style="1" customWidth="1"/>
    <col min="4" max="4" width="5.6640625" style="1" customWidth="1"/>
    <col min="5" max="5" width="4.83203125" style="1" customWidth="1"/>
    <col min="6" max="6" width="5.6640625" style="1" customWidth="1"/>
    <col min="7" max="8" width="3.83203125" style="12" hidden="1" customWidth="1"/>
    <col min="9" max="10" width="2" style="12" hidden="1" customWidth="1"/>
    <col min="11" max="11" width="10.6640625" style="12" customWidth="1"/>
    <col min="12" max="12" width="12.83203125" style="1" customWidth="1"/>
    <col min="13" max="13" width="12.33203125" style="1" customWidth="1"/>
    <col min="14" max="14" width="11.83203125" style="1" customWidth="1"/>
    <col min="15" max="15" width="10.33203125" style="1" customWidth="1"/>
    <col min="16" max="17" width="5.5" style="53" customWidth="1"/>
    <col min="18" max="22" width="5.5" style="53" hidden="1" customWidth="1"/>
    <col min="23" max="23" width="3.83203125" style="53" customWidth="1"/>
    <col min="24" max="26" width="2.33203125" style="53" customWidth="1"/>
    <col min="27" max="27" width="3.5" style="53" customWidth="1"/>
    <col min="28" max="28" width="6.6640625" style="53" bestFit="1" customWidth="1"/>
    <col min="29" max="29" width="4.5" style="53" bestFit="1" customWidth="1"/>
    <col min="30" max="30" width="4.33203125" style="53" customWidth="1"/>
    <col min="31" max="31" width="7" style="54" bestFit="1" customWidth="1"/>
    <col min="32" max="33" width="5.5" style="55" customWidth="1"/>
    <col min="34" max="34" width="5.5" style="55" hidden="1" customWidth="1"/>
    <col min="35" max="35" width="5.5" style="53" hidden="1" customWidth="1"/>
    <col min="36" max="36" width="3.83203125" style="55" customWidth="1"/>
    <col min="37" max="39" width="2.33203125" style="55" customWidth="1"/>
    <col min="40" max="40" width="3.5" style="55" customWidth="1"/>
    <col min="41" max="41" width="6.5" style="53" bestFit="1" customWidth="1"/>
    <col min="42" max="42" width="4.5" style="53" bestFit="1" customWidth="1"/>
    <col min="43" max="43" width="4.33203125" style="55" bestFit="1" customWidth="1"/>
    <col min="44" max="44" width="6.5" style="55" customWidth="1"/>
    <col min="45" max="46" width="5.5" style="55" customWidth="1"/>
    <col min="47" max="47" width="5.5" style="55" hidden="1" customWidth="1"/>
    <col min="48" max="48" width="3.83203125" style="55" customWidth="1"/>
    <col min="49" max="51" width="2.33203125" style="55" customWidth="1"/>
    <col min="52" max="52" width="3.5" style="55" customWidth="1"/>
    <col min="53" max="53" width="6.5" style="53" bestFit="1" customWidth="1"/>
    <col min="54" max="54" width="4.5" style="53" bestFit="1" customWidth="1"/>
    <col min="55" max="55" width="4.33203125" style="55" bestFit="1" customWidth="1"/>
    <col min="56" max="56" width="6.5" style="55" customWidth="1"/>
    <col min="57" max="58" width="5.5" style="55" customWidth="1"/>
    <col min="59" max="59" width="5.5" style="53" hidden="1" customWidth="1"/>
    <col min="60" max="60" width="3.83203125" style="55" customWidth="1"/>
    <col min="61" max="63" width="2.33203125" style="55" customWidth="1"/>
    <col min="64" max="64" width="3.5" style="55" customWidth="1"/>
    <col min="65" max="65" width="6.5" style="53" bestFit="1" customWidth="1"/>
    <col min="66" max="66" width="4.5" style="53" bestFit="1" customWidth="1"/>
    <col min="67" max="67" width="4.33203125" style="55" customWidth="1"/>
    <col min="68" max="68" width="6.5" style="55" customWidth="1"/>
    <col min="69" max="71" width="5.5" style="55" customWidth="1"/>
    <col min="72" max="72" width="3.83203125" style="55" customWidth="1"/>
    <col min="73" max="75" width="2.33203125" style="55" customWidth="1"/>
    <col min="76" max="76" width="3.5" style="55" customWidth="1"/>
    <col min="77" max="77" width="6.5" style="53" bestFit="1" customWidth="1"/>
    <col min="78" max="78" width="4.5" style="53" bestFit="1" customWidth="1"/>
    <col min="79" max="79" width="4.33203125" style="55" customWidth="1"/>
    <col min="80" max="80" width="6.5" style="55" customWidth="1"/>
    <col min="81" max="82" width="5.5" style="55" hidden="1" customWidth="1"/>
    <col min="83" max="83" width="3.83203125" style="55" hidden="1" customWidth="1"/>
    <col min="84" max="86" width="2.33203125" style="55" hidden="1" customWidth="1"/>
    <col min="87" max="87" width="3.5" style="55" hidden="1" customWidth="1"/>
    <col min="88" max="88" width="6.5" style="53" hidden="1" customWidth="1"/>
    <col min="89" max="89" width="4.5" style="53" hidden="1" customWidth="1"/>
    <col min="90" max="90" width="4.33203125" style="55" hidden="1" customWidth="1"/>
    <col min="91" max="91" width="6.5" style="55" hidden="1" customWidth="1"/>
    <col min="92" max="93" width="5.5" style="55" hidden="1" customWidth="1"/>
    <col min="94" max="94" width="3.83203125" style="55" hidden="1" customWidth="1"/>
    <col min="95" max="97" width="2.33203125" style="55" hidden="1" customWidth="1"/>
    <col min="98" max="98" width="3.5" style="55" hidden="1" customWidth="1"/>
    <col min="99" max="99" width="6.5" style="53" hidden="1" customWidth="1"/>
    <col min="100" max="100" width="4.5" style="53" hidden="1" customWidth="1"/>
    <col min="101" max="101" width="4.33203125" style="55" hidden="1" customWidth="1"/>
    <col min="102" max="102" width="6.5" style="55" hidden="1" customWidth="1"/>
    <col min="103" max="104" width="5.5" style="55" hidden="1" customWidth="1"/>
    <col min="105" max="105" width="3.83203125" style="55" hidden="1" customWidth="1"/>
    <col min="106" max="108" width="2.33203125" style="55" hidden="1" customWidth="1"/>
    <col min="109" max="109" width="3.5" style="55" hidden="1" customWidth="1"/>
    <col min="110" max="110" width="6.5" style="53" hidden="1" customWidth="1"/>
    <col min="111" max="111" width="4.5" style="53" hidden="1" customWidth="1"/>
    <col min="112" max="112" width="4.33203125" style="55" hidden="1" customWidth="1"/>
    <col min="113" max="113" width="0" style="55" hidden="1" customWidth="1"/>
  </cols>
  <sheetData>
    <row r="1" spans="1:113" ht="27" customHeight="1" thickTop="1">
      <c r="A1" s="119" t="s">
        <v>23</v>
      </c>
      <c r="B1" s="120"/>
      <c r="C1" s="120"/>
      <c r="D1" s="120"/>
      <c r="E1" s="120"/>
      <c r="F1" s="120"/>
      <c r="G1" s="24" t="s">
        <v>6</v>
      </c>
      <c r="H1" s="25" t="s">
        <v>7</v>
      </c>
      <c r="I1" s="116" t="s">
        <v>52</v>
      </c>
      <c r="J1" s="117"/>
      <c r="K1" s="122" t="s">
        <v>32</v>
      </c>
      <c r="L1" s="122"/>
      <c r="M1" s="122"/>
      <c r="N1" s="122"/>
      <c r="O1" s="122"/>
      <c r="P1" s="124" t="s">
        <v>22</v>
      </c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15" t="s">
        <v>25</v>
      </c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23" t="s">
        <v>26</v>
      </c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5" t="s">
        <v>27</v>
      </c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18" t="s">
        <v>28</v>
      </c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4" t="s">
        <v>29</v>
      </c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21" t="s">
        <v>30</v>
      </c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14" t="s">
        <v>31</v>
      </c>
      <c r="CZ1" s="114"/>
      <c r="DA1" s="114"/>
      <c r="DB1" s="114"/>
      <c r="DC1" s="114"/>
      <c r="DD1" s="114"/>
      <c r="DE1" s="114"/>
      <c r="DF1" s="114"/>
      <c r="DG1" s="114"/>
      <c r="DH1" s="114"/>
      <c r="DI1" s="114"/>
    </row>
    <row r="2" spans="1:113" ht="42" customHeight="1" thickBot="1">
      <c r="A2" s="19" t="s">
        <v>48</v>
      </c>
      <c r="B2" s="20" t="s">
        <v>49</v>
      </c>
      <c r="C2" s="20" t="s">
        <v>50</v>
      </c>
      <c r="D2" s="20" t="s">
        <v>51</v>
      </c>
      <c r="E2" s="20" t="s">
        <v>24</v>
      </c>
      <c r="F2" s="21" t="s">
        <v>21</v>
      </c>
      <c r="G2" s="26" t="s">
        <v>77</v>
      </c>
      <c r="H2" s="27" t="s">
        <v>77</v>
      </c>
      <c r="I2" s="22" t="s">
        <v>4</v>
      </c>
      <c r="J2" s="23" t="s">
        <v>5</v>
      </c>
      <c r="K2" s="113" t="s">
        <v>74</v>
      </c>
      <c r="L2" s="113" t="s">
        <v>71</v>
      </c>
      <c r="M2" s="113" t="s">
        <v>72</v>
      </c>
      <c r="N2" s="113" t="s">
        <v>73</v>
      </c>
      <c r="O2" s="113" t="s">
        <v>70</v>
      </c>
      <c r="P2" s="56" t="s">
        <v>54</v>
      </c>
      <c r="Q2" s="57" t="s">
        <v>55</v>
      </c>
      <c r="R2" s="57" t="s">
        <v>56</v>
      </c>
      <c r="S2" s="57" t="s">
        <v>57</v>
      </c>
      <c r="T2" s="57" t="s">
        <v>58</v>
      </c>
      <c r="U2" s="57" t="s">
        <v>59</v>
      </c>
      <c r="V2" s="57" t="s">
        <v>60</v>
      </c>
      <c r="W2" s="57" t="s">
        <v>53</v>
      </c>
      <c r="X2" s="57" t="s">
        <v>61</v>
      </c>
      <c r="Y2" s="57" t="s">
        <v>62</v>
      </c>
      <c r="Z2" s="57" t="s">
        <v>63</v>
      </c>
      <c r="AA2" s="58" t="s">
        <v>64</v>
      </c>
      <c r="AB2" s="59" t="s">
        <v>65</v>
      </c>
      <c r="AC2" s="57" t="s">
        <v>69</v>
      </c>
      <c r="AD2" s="57" t="s">
        <v>66</v>
      </c>
      <c r="AE2" s="60" t="s">
        <v>67</v>
      </c>
      <c r="AF2" s="69" t="s">
        <v>54</v>
      </c>
      <c r="AG2" s="70" t="s">
        <v>55</v>
      </c>
      <c r="AH2" s="70" t="s">
        <v>56</v>
      </c>
      <c r="AI2" s="70" t="s">
        <v>57</v>
      </c>
      <c r="AJ2" s="70" t="s">
        <v>53</v>
      </c>
      <c r="AK2" s="70" t="s">
        <v>61</v>
      </c>
      <c r="AL2" s="70" t="s">
        <v>62</v>
      </c>
      <c r="AM2" s="70" t="s">
        <v>63</v>
      </c>
      <c r="AN2" s="70" t="s">
        <v>64</v>
      </c>
      <c r="AO2" s="71" t="s">
        <v>65</v>
      </c>
      <c r="AP2" s="70" t="s">
        <v>69</v>
      </c>
      <c r="AQ2" s="70" t="s">
        <v>66</v>
      </c>
      <c r="AR2" s="72" t="s">
        <v>67</v>
      </c>
      <c r="AS2" s="91" t="s">
        <v>54</v>
      </c>
      <c r="AT2" s="92" t="s">
        <v>55</v>
      </c>
      <c r="AU2" s="92" t="s">
        <v>56</v>
      </c>
      <c r="AV2" s="92" t="s">
        <v>53</v>
      </c>
      <c r="AW2" s="92" t="s">
        <v>61</v>
      </c>
      <c r="AX2" s="92" t="s">
        <v>62</v>
      </c>
      <c r="AY2" s="92" t="s">
        <v>63</v>
      </c>
      <c r="AZ2" s="92" t="s">
        <v>64</v>
      </c>
      <c r="BA2" s="93" t="s">
        <v>65</v>
      </c>
      <c r="BB2" s="92" t="s">
        <v>69</v>
      </c>
      <c r="BC2" s="92" t="s">
        <v>66</v>
      </c>
      <c r="BD2" s="94" t="s">
        <v>67</v>
      </c>
      <c r="BE2" s="80" t="s">
        <v>54</v>
      </c>
      <c r="BF2" s="81" t="s">
        <v>55</v>
      </c>
      <c r="BG2" s="81" t="s">
        <v>56</v>
      </c>
      <c r="BH2" s="81" t="s">
        <v>53</v>
      </c>
      <c r="BI2" s="81" t="s">
        <v>61</v>
      </c>
      <c r="BJ2" s="81" t="s">
        <v>62</v>
      </c>
      <c r="BK2" s="81" t="s">
        <v>63</v>
      </c>
      <c r="BL2" s="81" t="s">
        <v>64</v>
      </c>
      <c r="BM2" s="82" t="s">
        <v>65</v>
      </c>
      <c r="BN2" s="81" t="s">
        <v>69</v>
      </c>
      <c r="BO2" s="81" t="s">
        <v>66</v>
      </c>
      <c r="BP2" s="83" t="s">
        <v>67</v>
      </c>
      <c r="BQ2" s="102" t="s">
        <v>54</v>
      </c>
      <c r="BR2" s="103" t="s">
        <v>55</v>
      </c>
      <c r="BS2" s="103" t="s">
        <v>56</v>
      </c>
      <c r="BT2" s="103" t="s">
        <v>53</v>
      </c>
      <c r="BU2" s="103" t="s">
        <v>61</v>
      </c>
      <c r="BV2" s="103" t="s">
        <v>62</v>
      </c>
      <c r="BW2" s="103" t="s">
        <v>63</v>
      </c>
      <c r="BX2" s="103" t="s">
        <v>64</v>
      </c>
      <c r="BY2" s="104" t="s">
        <v>65</v>
      </c>
      <c r="BZ2" s="103" t="s">
        <v>69</v>
      </c>
      <c r="CA2" s="103" t="s">
        <v>66</v>
      </c>
      <c r="CB2" s="105" t="s">
        <v>67</v>
      </c>
      <c r="CC2" s="42" t="s">
        <v>54</v>
      </c>
      <c r="CD2" s="43" t="s">
        <v>55</v>
      </c>
      <c r="CE2" s="43" t="s">
        <v>53</v>
      </c>
      <c r="CF2" s="43" t="s">
        <v>61</v>
      </c>
      <c r="CG2" s="43" t="s">
        <v>62</v>
      </c>
      <c r="CH2" s="43" t="s">
        <v>63</v>
      </c>
      <c r="CI2" s="43" t="s">
        <v>64</v>
      </c>
      <c r="CJ2" s="44" t="s">
        <v>65</v>
      </c>
      <c r="CK2" s="43" t="s">
        <v>69</v>
      </c>
      <c r="CL2" s="43" t="s">
        <v>66</v>
      </c>
      <c r="CM2" s="45" t="s">
        <v>67</v>
      </c>
      <c r="CN2" s="31" t="s">
        <v>54</v>
      </c>
      <c r="CO2" s="32" t="s">
        <v>55</v>
      </c>
      <c r="CP2" s="32" t="s">
        <v>53</v>
      </c>
      <c r="CQ2" s="32" t="s">
        <v>61</v>
      </c>
      <c r="CR2" s="32" t="s">
        <v>62</v>
      </c>
      <c r="CS2" s="32" t="s">
        <v>63</v>
      </c>
      <c r="CT2" s="32" t="s">
        <v>64</v>
      </c>
      <c r="CU2" s="33" t="s">
        <v>65</v>
      </c>
      <c r="CV2" s="32" t="s">
        <v>69</v>
      </c>
      <c r="CW2" s="32" t="s">
        <v>66</v>
      </c>
      <c r="CX2" s="34" t="s">
        <v>67</v>
      </c>
      <c r="CY2" s="42" t="s">
        <v>54</v>
      </c>
      <c r="CZ2" s="43" t="s">
        <v>55</v>
      </c>
      <c r="DA2" s="43" t="s">
        <v>53</v>
      </c>
      <c r="DB2" s="43" t="s">
        <v>61</v>
      </c>
      <c r="DC2" s="43" t="s">
        <v>62</v>
      </c>
      <c r="DD2" s="43" t="s">
        <v>63</v>
      </c>
      <c r="DE2" s="43" t="s">
        <v>64</v>
      </c>
      <c r="DF2" s="44" t="s">
        <v>65</v>
      </c>
      <c r="DG2" s="43" t="s">
        <v>69</v>
      </c>
      <c r="DH2" s="43" t="s">
        <v>66</v>
      </c>
      <c r="DI2" s="45" t="s">
        <v>67</v>
      </c>
    </row>
    <row r="3" spans="1:113" ht="13" thickTop="1">
      <c r="A3" s="16">
        <v>6</v>
      </c>
      <c r="B3" s="3" t="s">
        <v>85</v>
      </c>
      <c r="C3" s="3"/>
      <c r="D3" s="4"/>
      <c r="E3" s="4" t="s">
        <v>33</v>
      </c>
      <c r="F3" s="13"/>
      <c r="G3" s="14" t="str">
        <f t="shared" ref="G3:G10" si="0">IF(AND(OR($G$2="Y",$H$2="Y"),I3&lt;5,J3&lt;5),IF(AND(I3=I2,J3=J2),G2+1,1),"")</f>
        <v/>
      </c>
      <c r="H3" s="11" t="e">
        <f>IF(AND($H$2="Y",J3&gt;0,OR(AND(G3=1,#REF!=10),AND(G3=2,#REF!=20),AND(G3=3,#REF!=30),AND(G3=4,#REF!=40),AND(G3=5,#REF!=50),AND(G3=6,G15=60),AND(G3=7,G24=70),AND(G3=8,G33=80),AND(G3=9,G42=90),AND(G3=10,G51=100))),VLOOKUP(J3-1,SortLookup!$A$13:$B$16,2,FALSE),"")</f>
        <v>#REF!</v>
      </c>
      <c r="I3" s="10">
        <f>IF(ISNA(VLOOKUP(E3,SortLookup!$A$1:$B$5,2,FALSE))," ",VLOOKUP(E3,SortLookup!$A$1:$B$5,2,FALSE))</f>
        <v>0</v>
      </c>
      <c r="J3" s="15" t="str">
        <f>IF(ISNA(VLOOKUP(F3,SortLookup!$A$7:$B$11,2,FALSE))," ",VLOOKUP(F3,SortLookup!$A$7:$B$11,2,FALSE))</f>
        <v xml:space="preserve"> </v>
      </c>
      <c r="K3" s="113">
        <f t="shared" ref="K3:K10" si="1">L3+M3+N3</f>
        <v>93.25</v>
      </c>
      <c r="L3" s="113">
        <f t="shared" ref="L3:L10" si="2">AB3+AO3+BA3+BM3+BY3+CJ3+CU3+DF3</f>
        <v>80.25</v>
      </c>
      <c r="M3" s="113">
        <f t="shared" ref="M3:M10" si="3">AD3+AQ3+BC3+BO3+CA3+CL3+CW3+DH3</f>
        <v>0</v>
      </c>
      <c r="N3" s="113">
        <f t="shared" ref="N3:N10" si="4">O3/2</f>
        <v>13</v>
      </c>
      <c r="O3" s="113">
        <f t="shared" ref="O3:O10" si="5">W3+AJ3+AV3+BH3+BT3+CE3+CP3+DA3</f>
        <v>26</v>
      </c>
      <c r="P3" s="61">
        <v>17.84</v>
      </c>
      <c r="Q3" s="62"/>
      <c r="R3" s="62"/>
      <c r="S3" s="62"/>
      <c r="T3" s="62"/>
      <c r="U3" s="62"/>
      <c r="V3" s="62"/>
      <c r="W3" s="63">
        <v>8</v>
      </c>
      <c r="X3" s="63"/>
      <c r="Y3" s="63"/>
      <c r="Z3" s="63"/>
      <c r="AA3" s="64"/>
      <c r="AB3" s="65">
        <f t="shared" ref="AB3:AB10" si="6">P3+Q3+R3+S3+T3+U3+V3</f>
        <v>17.84</v>
      </c>
      <c r="AC3" s="66">
        <f t="shared" ref="AC3:AC10" si="7">W3/2</f>
        <v>4</v>
      </c>
      <c r="AD3" s="67">
        <f t="shared" ref="AD3:AD10" si="8">(X3*3)+(Y3*5)+(Z3*5)+(AA3*20)</f>
        <v>0</v>
      </c>
      <c r="AE3" s="68">
        <f t="shared" ref="AE3:AE10" si="9">AB3+AC3+AD3</f>
        <v>21.84</v>
      </c>
      <c r="AF3" s="73">
        <v>15.65</v>
      </c>
      <c r="AG3" s="74"/>
      <c r="AH3" s="74"/>
      <c r="AI3" s="74"/>
      <c r="AJ3" s="75">
        <v>8</v>
      </c>
      <c r="AK3" s="75"/>
      <c r="AL3" s="75"/>
      <c r="AM3" s="75"/>
      <c r="AN3" s="75"/>
      <c r="AO3" s="76">
        <f t="shared" ref="AO3:AO10" si="10">AF3+AG3+AH3+AI3</f>
        <v>15.65</v>
      </c>
      <c r="AP3" s="77">
        <f t="shared" ref="AP3:AP10" si="11">AJ3/2</f>
        <v>4</v>
      </c>
      <c r="AQ3" s="78">
        <f t="shared" ref="AQ3:AQ10" si="12">(AK3*3)+(AL3*5)+(AM3*5)+(AN3*20)</f>
        <v>0</v>
      </c>
      <c r="AR3" s="79">
        <f t="shared" ref="AR3:AR10" si="13">AO3+AP3+AQ3</f>
        <v>19.649999999999999</v>
      </c>
      <c r="AS3" s="95">
        <v>14.89</v>
      </c>
      <c r="AT3" s="96"/>
      <c r="AU3" s="96"/>
      <c r="AV3" s="97">
        <v>2</v>
      </c>
      <c r="AW3" s="97"/>
      <c r="AX3" s="97"/>
      <c r="AY3" s="97"/>
      <c r="AZ3" s="97"/>
      <c r="BA3" s="98">
        <f t="shared" ref="BA3:BA10" si="14">AS3+AT3+AU3</f>
        <v>14.89</v>
      </c>
      <c r="BB3" s="99">
        <f t="shared" ref="BB3:BB10" si="15">AV3/2</f>
        <v>1</v>
      </c>
      <c r="BC3" s="100">
        <f t="shared" ref="BC3:BC10" si="16">(AW3*3)+(AX3*5)+(AY3*5)+(AZ3*20)</f>
        <v>0</v>
      </c>
      <c r="BD3" s="101">
        <f t="shared" ref="BD3:BD10" si="17">BA3+BB3+BC3</f>
        <v>15.89</v>
      </c>
      <c r="BE3" s="84">
        <v>18.2</v>
      </c>
      <c r="BF3" s="85"/>
      <c r="BG3" s="85"/>
      <c r="BH3" s="86">
        <v>2</v>
      </c>
      <c r="BI3" s="86"/>
      <c r="BJ3" s="86"/>
      <c r="BK3" s="86"/>
      <c r="BL3" s="86"/>
      <c r="BM3" s="87">
        <f t="shared" ref="BM3:BM10" si="18">BE3+BF3+BG3</f>
        <v>18.2</v>
      </c>
      <c r="BN3" s="88">
        <f t="shared" ref="BN3:BN10" si="19">BH3/2</f>
        <v>1</v>
      </c>
      <c r="BO3" s="89">
        <f t="shared" ref="BO3:BO10" si="20">(BI3*3)+(BJ3*5)+(BK3*5)+(BL3*20)</f>
        <v>0</v>
      </c>
      <c r="BP3" s="90">
        <f t="shared" ref="BP3:BP10" si="21">BM3+BN3+BO3</f>
        <v>19.2</v>
      </c>
      <c r="BQ3" s="106">
        <v>13.67</v>
      </c>
      <c r="BR3" s="107"/>
      <c r="BS3" s="107"/>
      <c r="BT3" s="108">
        <v>6</v>
      </c>
      <c r="BU3" s="108"/>
      <c r="BV3" s="108"/>
      <c r="BW3" s="108"/>
      <c r="BX3" s="108"/>
      <c r="BY3" s="109">
        <f t="shared" ref="BY3:BY10" si="22">BQ3+BR3+BS3</f>
        <v>13.67</v>
      </c>
      <c r="BZ3" s="110">
        <f t="shared" ref="BZ3:BZ10" si="23">BT3/2</f>
        <v>3</v>
      </c>
      <c r="CA3" s="111">
        <f t="shared" ref="CA3:CA10" si="24">(BU3*3)+(BV3*5)+(BW3*5)+(BX3*20)</f>
        <v>0</v>
      </c>
      <c r="CB3" s="112">
        <f t="shared" ref="CB3:CB10" si="25">BY3+BZ3+CA3</f>
        <v>16.670000000000002</v>
      </c>
      <c r="CC3" s="46"/>
      <c r="CD3" s="47"/>
      <c r="CE3" s="48"/>
      <c r="CF3" s="48"/>
      <c r="CG3" s="48"/>
      <c r="CH3" s="48"/>
      <c r="CI3" s="48"/>
      <c r="CJ3" s="49">
        <f t="shared" ref="CJ3:CJ10" si="26">CC3+CD3</f>
        <v>0</v>
      </c>
      <c r="CK3" s="50">
        <f t="shared" ref="CK3:CK10" si="27">CE3/2</f>
        <v>0</v>
      </c>
      <c r="CL3" s="51">
        <f t="shared" ref="CL3:CL10" si="28">(CF3*3)+(CG3*5)+(CH3*5)+(CI3*20)</f>
        <v>0</v>
      </c>
      <c r="CM3" s="52">
        <f t="shared" ref="CM3:CM10" si="29">CJ3+CK3+CL3</f>
        <v>0</v>
      </c>
      <c r="CN3" s="35"/>
      <c r="CO3" s="36"/>
      <c r="CP3" s="37"/>
      <c r="CQ3" s="37"/>
      <c r="CR3" s="37"/>
      <c r="CS3" s="37"/>
      <c r="CT3" s="37"/>
      <c r="CU3" s="38">
        <f t="shared" ref="CU3:CU10" si="30">CN3+CO3</f>
        <v>0</v>
      </c>
      <c r="CV3" s="39">
        <f t="shared" ref="CV3:CV10" si="31">CP3/2</f>
        <v>0</v>
      </c>
      <c r="CW3" s="40">
        <f t="shared" ref="CW3:CW10" si="32">(CQ3*3)+(CR3*5)+(CS3*5)+(CT3*20)</f>
        <v>0</v>
      </c>
      <c r="CX3" s="41">
        <f t="shared" ref="CX3:CX10" si="33">CU3+CV3+CW3</f>
        <v>0</v>
      </c>
      <c r="CY3" s="46"/>
      <c r="CZ3" s="47"/>
      <c r="DA3" s="48"/>
      <c r="DB3" s="48"/>
      <c r="DC3" s="48"/>
      <c r="DD3" s="48"/>
      <c r="DE3" s="48"/>
      <c r="DF3" s="49">
        <f t="shared" ref="DF3:DF10" si="34">CY3+CZ3</f>
        <v>0</v>
      </c>
      <c r="DG3" s="50">
        <f t="shared" ref="DG3:DG10" si="35">DA3/2</f>
        <v>0</v>
      </c>
      <c r="DH3" s="51">
        <f t="shared" ref="DH3:DH10" si="36">(DB3*3)+(DC3*5)+(DD3*5)+(DE3*20)</f>
        <v>0</v>
      </c>
      <c r="DI3" s="52">
        <f t="shared" ref="DI3:DI10" si="37">DF3+DG3+DH3</f>
        <v>0</v>
      </c>
    </row>
    <row r="4" spans="1:113">
      <c r="A4" s="16">
        <v>11</v>
      </c>
      <c r="B4" s="3" t="s">
        <v>86</v>
      </c>
      <c r="C4" s="3"/>
      <c r="D4" s="4"/>
      <c r="E4" s="4" t="s">
        <v>33</v>
      </c>
      <c r="F4" s="13"/>
      <c r="G4" s="14" t="str">
        <f t="shared" si="0"/>
        <v/>
      </c>
      <c r="H4" s="11" t="e">
        <f>IF(AND($H$2="Y",J4&gt;0,OR(AND(G4=1,#REF!=10),AND(G4=2,#REF!=20),AND(G4=3,#REF!=30),AND(G4=4,#REF!=40),AND(G4=5,#REF!=50),AND(G4=6,G16=60),AND(G4=7,G25=70),AND(G4=8,G34=80),AND(G4=9,G43=90),AND(G4=10,G52=100))),VLOOKUP(J4-1,SortLookup!$A$13:$B$16,2,FALSE),"")</f>
        <v>#REF!</v>
      </c>
      <c r="I4" s="10">
        <f>IF(ISNA(VLOOKUP(E4,SortLookup!$A$1:$B$5,2,FALSE))," ",VLOOKUP(E4,SortLookup!$A$1:$B$5,2,FALSE))</f>
        <v>0</v>
      </c>
      <c r="J4" s="15" t="str">
        <f>IF(ISNA(VLOOKUP(F4,SortLookup!$A$7:$B$11,2,FALSE))," ",VLOOKUP(F4,SortLookup!$A$7:$B$11,2,FALSE))</f>
        <v xml:space="preserve"> </v>
      </c>
      <c r="K4" s="113">
        <f t="shared" si="1"/>
        <v>107.64</v>
      </c>
      <c r="L4" s="113">
        <f t="shared" si="2"/>
        <v>88.14</v>
      </c>
      <c r="M4" s="113">
        <f t="shared" si="3"/>
        <v>10</v>
      </c>
      <c r="N4" s="113">
        <f t="shared" si="4"/>
        <v>9.5</v>
      </c>
      <c r="O4" s="113">
        <f t="shared" si="5"/>
        <v>19</v>
      </c>
      <c r="P4" s="61">
        <v>17.48</v>
      </c>
      <c r="Q4" s="62"/>
      <c r="R4" s="62"/>
      <c r="S4" s="62"/>
      <c r="T4" s="62"/>
      <c r="U4" s="62"/>
      <c r="V4" s="62"/>
      <c r="W4" s="63">
        <v>3</v>
      </c>
      <c r="X4" s="63"/>
      <c r="Y4" s="63"/>
      <c r="Z4" s="63"/>
      <c r="AA4" s="64"/>
      <c r="AB4" s="65">
        <f t="shared" si="6"/>
        <v>17.48</v>
      </c>
      <c r="AC4" s="66">
        <f t="shared" si="7"/>
        <v>1.5</v>
      </c>
      <c r="AD4" s="67">
        <f t="shared" si="8"/>
        <v>0</v>
      </c>
      <c r="AE4" s="68">
        <f t="shared" si="9"/>
        <v>18.98</v>
      </c>
      <c r="AF4" s="73">
        <v>18.760000000000002</v>
      </c>
      <c r="AG4" s="74"/>
      <c r="AH4" s="74"/>
      <c r="AI4" s="74"/>
      <c r="AJ4" s="75">
        <v>10</v>
      </c>
      <c r="AK4" s="75"/>
      <c r="AL4" s="75">
        <v>1</v>
      </c>
      <c r="AM4" s="75">
        <v>1</v>
      </c>
      <c r="AN4" s="75"/>
      <c r="AO4" s="76">
        <f t="shared" si="10"/>
        <v>18.760000000000002</v>
      </c>
      <c r="AP4" s="77">
        <f t="shared" si="11"/>
        <v>5</v>
      </c>
      <c r="AQ4" s="78">
        <f t="shared" si="12"/>
        <v>10</v>
      </c>
      <c r="AR4" s="79">
        <f t="shared" si="13"/>
        <v>33.76</v>
      </c>
      <c r="AS4" s="95">
        <v>17.010000000000002</v>
      </c>
      <c r="AT4" s="96"/>
      <c r="AU4" s="96"/>
      <c r="AV4" s="97">
        <v>1</v>
      </c>
      <c r="AW4" s="97"/>
      <c r="AX4" s="97"/>
      <c r="AY4" s="97"/>
      <c r="AZ4" s="97"/>
      <c r="BA4" s="98">
        <f t="shared" si="14"/>
        <v>17.010000000000002</v>
      </c>
      <c r="BB4" s="99">
        <f t="shared" si="15"/>
        <v>0.5</v>
      </c>
      <c r="BC4" s="100">
        <f t="shared" si="16"/>
        <v>0</v>
      </c>
      <c r="BD4" s="101">
        <f t="shared" si="17"/>
        <v>17.510000000000002</v>
      </c>
      <c r="BE4" s="84">
        <v>17.91</v>
      </c>
      <c r="BF4" s="85"/>
      <c r="BG4" s="85"/>
      <c r="BH4" s="86">
        <v>5</v>
      </c>
      <c r="BI4" s="86"/>
      <c r="BJ4" s="86"/>
      <c r="BK4" s="86"/>
      <c r="BL4" s="86"/>
      <c r="BM4" s="87">
        <f t="shared" si="18"/>
        <v>17.91</v>
      </c>
      <c r="BN4" s="88">
        <f t="shared" si="19"/>
        <v>2.5</v>
      </c>
      <c r="BO4" s="89">
        <f t="shared" si="20"/>
        <v>0</v>
      </c>
      <c r="BP4" s="90">
        <f t="shared" si="21"/>
        <v>20.41</v>
      </c>
      <c r="BQ4" s="106">
        <v>16.98</v>
      </c>
      <c r="BR4" s="107"/>
      <c r="BS4" s="107"/>
      <c r="BT4" s="108">
        <v>0</v>
      </c>
      <c r="BU4" s="108"/>
      <c r="BV4" s="108"/>
      <c r="BW4" s="108"/>
      <c r="BX4" s="108"/>
      <c r="BY4" s="109">
        <f t="shared" si="22"/>
        <v>16.98</v>
      </c>
      <c r="BZ4" s="110">
        <f t="shared" si="23"/>
        <v>0</v>
      </c>
      <c r="CA4" s="111">
        <f t="shared" si="24"/>
        <v>0</v>
      </c>
      <c r="CB4" s="112">
        <f t="shared" si="25"/>
        <v>16.98</v>
      </c>
      <c r="CC4" s="46"/>
      <c r="CD4" s="47"/>
      <c r="CE4" s="48"/>
      <c r="CF4" s="48"/>
      <c r="CG4" s="48"/>
      <c r="CH4" s="48"/>
      <c r="CI4" s="48"/>
      <c r="CJ4" s="49">
        <f t="shared" si="26"/>
        <v>0</v>
      </c>
      <c r="CK4" s="50">
        <f t="shared" si="27"/>
        <v>0</v>
      </c>
      <c r="CL4" s="51">
        <f t="shared" si="28"/>
        <v>0</v>
      </c>
      <c r="CM4" s="52">
        <f t="shared" si="29"/>
        <v>0</v>
      </c>
      <c r="CN4" s="35"/>
      <c r="CO4" s="36"/>
      <c r="CP4" s="37"/>
      <c r="CQ4" s="37"/>
      <c r="CR4" s="37"/>
      <c r="CS4" s="37"/>
      <c r="CT4" s="37"/>
      <c r="CU4" s="38">
        <f t="shared" si="30"/>
        <v>0</v>
      </c>
      <c r="CV4" s="39">
        <f t="shared" si="31"/>
        <v>0</v>
      </c>
      <c r="CW4" s="40">
        <f t="shared" si="32"/>
        <v>0</v>
      </c>
      <c r="CX4" s="41">
        <f t="shared" si="33"/>
        <v>0</v>
      </c>
      <c r="CY4" s="46"/>
      <c r="CZ4" s="47"/>
      <c r="DA4" s="48"/>
      <c r="DB4" s="48"/>
      <c r="DC4" s="48"/>
      <c r="DD4" s="48"/>
      <c r="DE4" s="48"/>
      <c r="DF4" s="49">
        <f t="shared" si="34"/>
        <v>0</v>
      </c>
      <c r="DG4" s="50">
        <f t="shared" si="35"/>
        <v>0</v>
      </c>
      <c r="DH4" s="51">
        <f t="shared" si="36"/>
        <v>0</v>
      </c>
      <c r="DI4" s="52">
        <f t="shared" si="37"/>
        <v>0</v>
      </c>
    </row>
    <row r="5" spans="1:113">
      <c r="A5" s="16">
        <v>3</v>
      </c>
      <c r="B5" s="3" t="s">
        <v>87</v>
      </c>
      <c r="C5" s="3"/>
      <c r="D5" s="4"/>
      <c r="E5" s="4" t="s">
        <v>35</v>
      </c>
      <c r="F5" s="13"/>
      <c r="G5" s="14" t="str">
        <f t="shared" si="0"/>
        <v/>
      </c>
      <c r="H5" s="11" t="e">
        <f>IF(AND($H$2="Y",J5&gt;0,OR(AND(G5=1,G10=10),AND(G5=2,#REF!=20),AND(G5=3,#REF!=30),AND(G5=4,#REF!=40),AND(G5=5,#REF!=50),AND(G5=6,G17=60),AND(G5=7,G26=70),AND(G5=8,G35=80),AND(G5=9,G44=90),AND(G5=10,G53=100))),VLOOKUP(J5-1,SortLookup!$A$13:$B$16,2,FALSE),"")</f>
        <v>#REF!</v>
      </c>
      <c r="I5" s="10">
        <f>IF(ISNA(VLOOKUP(E5,SortLookup!$A$1:$B$5,2,FALSE))," ",VLOOKUP(E5,SortLookup!$A$1:$B$5,2,FALSE))</f>
        <v>2</v>
      </c>
      <c r="J5" s="15" t="str">
        <f>IF(ISNA(VLOOKUP(F5,SortLookup!$A$7:$B$11,2,FALSE))," ",VLOOKUP(F5,SortLookup!$A$7:$B$11,2,FALSE))</f>
        <v xml:space="preserve"> </v>
      </c>
      <c r="K5" s="113">
        <f t="shared" si="1"/>
        <v>125.53</v>
      </c>
      <c r="L5" s="113">
        <f t="shared" si="2"/>
        <v>114.03</v>
      </c>
      <c r="M5" s="113">
        <f t="shared" si="3"/>
        <v>3</v>
      </c>
      <c r="N5" s="113">
        <f t="shared" si="4"/>
        <v>8.5</v>
      </c>
      <c r="O5" s="113">
        <f t="shared" si="5"/>
        <v>17</v>
      </c>
      <c r="P5" s="61">
        <v>23.67</v>
      </c>
      <c r="Q5" s="62"/>
      <c r="R5" s="62"/>
      <c r="S5" s="62"/>
      <c r="T5" s="62"/>
      <c r="U5" s="62"/>
      <c r="V5" s="62"/>
      <c r="W5" s="63">
        <v>11</v>
      </c>
      <c r="X5" s="63"/>
      <c r="Y5" s="63"/>
      <c r="Z5" s="63"/>
      <c r="AA5" s="64"/>
      <c r="AB5" s="65">
        <f t="shared" si="6"/>
        <v>23.67</v>
      </c>
      <c r="AC5" s="66">
        <f t="shared" si="7"/>
        <v>5.5</v>
      </c>
      <c r="AD5" s="67">
        <f t="shared" si="8"/>
        <v>0</v>
      </c>
      <c r="AE5" s="68">
        <f t="shared" si="9"/>
        <v>29.17</v>
      </c>
      <c r="AF5" s="73">
        <v>22.48</v>
      </c>
      <c r="AG5" s="74"/>
      <c r="AH5" s="74"/>
      <c r="AI5" s="74"/>
      <c r="AJ5" s="75">
        <v>3</v>
      </c>
      <c r="AK5" s="75"/>
      <c r="AL5" s="75"/>
      <c r="AM5" s="75"/>
      <c r="AN5" s="75"/>
      <c r="AO5" s="76">
        <f t="shared" si="10"/>
        <v>22.48</v>
      </c>
      <c r="AP5" s="77">
        <f t="shared" si="11"/>
        <v>1.5</v>
      </c>
      <c r="AQ5" s="78">
        <f t="shared" si="12"/>
        <v>0</v>
      </c>
      <c r="AR5" s="79">
        <f t="shared" si="13"/>
        <v>23.98</v>
      </c>
      <c r="AS5" s="95">
        <v>24.58</v>
      </c>
      <c r="AT5" s="96"/>
      <c r="AU5" s="96"/>
      <c r="AV5" s="97">
        <v>0</v>
      </c>
      <c r="AW5" s="97">
        <v>1</v>
      </c>
      <c r="AX5" s="97"/>
      <c r="AY5" s="97"/>
      <c r="AZ5" s="97"/>
      <c r="BA5" s="98">
        <f t="shared" si="14"/>
        <v>24.58</v>
      </c>
      <c r="BB5" s="99">
        <f t="shared" si="15"/>
        <v>0</v>
      </c>
      <c r="BC5" s="100">
        <f t="shared" si="16"/>
        <v>3</v>
      </c>
      <c r="BD5" s="101">
        <f t="shared" si="17"/>
        <v>27.58</v>
      </c>
      <c r="BE5" s="84">
        <v>20.97</v>
      </c>
      <c r="BF5" s="85"/>
      <c r="BG5" s="85"/>
      <c r="BH5" s="86">
        <v>1</v>
      </c>
      <c r="BI5" s="86"/>
      <c r="BJ5" s="86"/>
      <c r="BK5" s="86"/>
      <c r="BL5" s="86"/>
      <c r="BM5" s="87">
        <f t="shared" si="18"/>
        <v>20.97</v>
      </c>
      <c r="BN5" s="88">
        <f t="shared" si="19"/>
        <v>0.5</v>
      </c>
      <c r="BO5" s="89">
        <f t="shared" si="20"/>
        <v>0</v>
      </c>
      <c r="BP5" s="90">
        <f t="shared" si="21"/>
        <v>21.47</v>
      </c>
      <c r="BQ5" s="106">
        <v>22.33</v>
      </c>
      <c r="BR5" s="107"/>
      <c r="BS5" s="107"/>
      <c r="BT5" s="108">
        <v>2</v>
      </c>
      <c r="BU5" s="108"/>
      <c r="BV5" s="108"/>
      <c r="BW5" s="108"/>
      <c r="BX5" s="108"/>
      <c r="BY5" s="109">
        <f t="shared" si="22"/>
        <v>22.33</v>
      </c>
      <c r="BZ5" s="110">
        <f t="shared" si="23"/>
        <v>1</v>
      </c>
      <c r="CA5" s="111">
        <f t="shared" si="24"/>
        <v>0</v>
      </c>
      <c r="CB5" s="112">
        <f t="shared" si="25"/>
        <v>23.33</v>
      </c>
      <c r="CC5" s="46"/>
      <c r="CD5" s="47"/>
      <c r="CE5" s="48"/>
      <c r="CF5" s="48"/>
      <c r="CG5" s="48"/>
      <c r="CH5" s="48"/>
      <c r="CI5" s="48"/>
      <c r="CJ5" s="49">
        <f t="shared" si="26"/>
        <v>0</v>
      </c>
      <c r="CK5" s="50">
        <f t="shared" si="27"/>
        <v>0</v>
      </c>
      <c r="CL5" s="51">
        <f t="shared" si="28"/>
        <v>0</v>
      </c>
      <c r="CM5" s="52">
        <f t="shared" si="29"/>
        <v>0</v>
      </c>
      <c r="CN5" s="35"/>
      <c r="CO5" s="36"/>
      <c r="CP5" s="37"/>
      <c r="CQ5" s="37"/>
      <c r="CR5" s="37"/>
      <c r="CS5" s="37"/>
      <c r="CT5" s="37"/>
      <c r="CU5" s="38">
        <f t="shared" si="30"/>
        <v>0</v>
      </c>
      <c r="CV5" s="39">
        <f t="shared" si="31"/>
        <v>0</v>
      </c>
      <c r="CW5" s="40">
        <f t="shared" si="32"/>
        <v>0</v>
      </c>
      <c r="CX5" s="41">
        <f t="shared" si="33"/>
        <v>0</v>
      </c>
      <c r="CY5" s="46"/>
      <c r="CZ5" s="47"/>
      <c r="DA5" s="48"/>
      <c r="DB5" s="48"/>
      <c r="DC5" s="48"/>
      <c r="DD5" s="48"/>
      <c r="DE5" s="48"/>
      <c r="DF5" s="49">
        <f t="shared" si="34"/>
        <v>0</v>
      </c>
      <c r="DG5" s="50">
        <f t="shared" si="35"/>
        <v>0</v>
      </c>
      <c r="DH5" s="51">
        <f t="shared" si="36"/>
        <v>0</v>
      </c>
      <c r="DI5" s="52">
        <f t="shared" si="37"/>
        <v>0</v>
      </c>
    </row>
    <row r="6" spans="1:113">
      <c r="A6" s="16">
        <v>4</v>
      </c>
      <c r="B6" s="3" t="s">
        <v>91</v>
      </c>
      <c r="C6" s="3"/>
      <c r="D6" s="4"/>
      <c r="E6" s="4" t="s">
        <v>33</v>
      </c>
      <c r="F6" s="13"/>
      <c r="G6" s="14" t="str">
        <f t="shared" si="0"/>
        <v/>
      </c>
      <c r="H6" s="11" t="e">
        <f>IF(AND($H$2="Y",J6&gt;0,OR(AND(G6=1,#REF!=10),AND(G6=2,#REF!=20),AND(G6=3,#REF!=30),AND(G6=4,#REF!=40),AND(G6=5,#REF!=50),AND(G6=6,G18=60),AND(G6=7,G27=70),AND(G6=8,G36=80),AND(G6=9,G45=90),AND(G6=10,G54=100))),VLOOKUP(J6-1,SortLookup!$A$13:$B$16,2,FALSE),"")</f>
        <v>#REF!</v>
      </c>
      <c r="I6" s="10">
        <f>IF(ISNA(VLOOKUP(E6,SortLookup!$A$1:$B$5,2,FALSE))," ",VLOOKUP(E6,SortLookup!$A$1:$B$5,2,FALSE))</f>
        <v>0</v>
      </c>
      <c r="J6" s="15" t="str">
        <f>IF(ISNA(VLOOKUP(F6,SortLookup!$A$7:$B$11,2,FALSE))," ",VLOOKUP(F6,SortLookup!$A$7:$B$11,2,FALSE))</f>
        <v xml:space="preserve"> </v>
      </c>
      <c r="K6" s="113">
        <f t="shared" si="1"/>
        <v>141.03</v>
      </c>
      <c r="L6" s="113">
        <f t="shared" si="2"/>
        <v>121.53</v>
      </c>
      <c r="M6" s="113">
        <f t="shared" si="3"/>
        <v>5</v>
      </c>
      <c r="N6" s="113">
        <f t="shared" si="4"/>
        <v>14.5</v>
      </c>
      <c r="O6" s="113">
        <f t="shared" si="5"/>
        <v>29</v>
      </c>
      <c r="P6" s="61">
        <v>24.89</v>
      </c>
      <c r="Q6" s="62"/>
      <c r="R6" s="62"/>
      <c r="S6" s="62"/>
      <c r="T6" s="62"/>
      <c r="U6" s="62"/>
      <c r="V6" s="62"/>
      <c r="W6" s="63">
        <v>8</v>
      </c>
      <c r="X6" s="63"/>
      <c r="Y6" s="63"/>
      <c r="Z6" s="63"/>
      <c r="AA6" s="64"/>
      <c r="AB6" s="65">
        <f t="shared" si="6"/>
        <v>24.89</v>
      </c>
      <c r="AC6" s="66">
        <f t="shared" si="7"/>
        <v>4</v>
      </c>
      <c r="AD6" s="67">
        <f t="shared" si="8"/>
        <v>0</v>
      </c>
      <c r="AE6" s="68">
        <f t="shared" si="9"/>
        <v>28.89</v>
      </c>
      <c r="AF6" s="73">
        <v>28.61</v>
      </c>
      <c r="AG6" s="74"/>
      <c r="AH6" s="74"/>
      <c r="AI6" s="74"/>
      <c r="AJ6" s="75">
        <v>13</v>
      </c>
      <c r="AK6" s="75"/>
      <c r="AL6" s="75"/>
      <c r="AM6" s="75">
        <v>1</v>
      </c>
      <c r="AN6" s="75"/>
      <c r="AO6" s="76">
        <f t="shared" si="10"/>
        <v>28.61</v>
      </c>
      <c r="AP6" s="77">
        <f t="shared" si="11"/>
        <v>6.5</v>
      </c>
      <c r="AQ6" s="78">
        <f t="shared" si="12"/>
        <v>5</v>
      </c>
      <c r="AR6" s="79">
        <f t="shared" si="13"/>
        <v>40.11</v>
      </c>
      <c r="AS6" s="95">
        <v>26.18</v>
      </c>
      <c r="AT6" s="96"/>
      <c r="AU6" s="96"/>
      <c r="AV6" s="97">
        <v>2</v>
      </c>
      <c r="AW6" s="97"/>
      <c r="AX6" s="97"/>
      <c r="AY6" s="97"/>
      <c r="AZ6" s="97"/>
      <c r="BA6" s="98">
        <f t="shared" si="14"/>
        <v>26.18</v>
      </c>
      <c r="BB6" s="99">
        <f t="shared" si="15"/>
        <v>1</v>
      </c>
      <c r="BC6" s="100">
        <f t="shared" si="16"/>
        <v>0</v>
      </c>
      <c r="BD6" s="101">
        <f t="shared" si="17"/>
        <v>27.18</v>
      </c>
      <c r="BE6" s="84">
        <v>18.97</v>
      </c>
      <c r="BF6" s="85"/>
      <c r="BG6" s="85"/>
      <c r="BH6" s="86">
        <v>2</v>
      </c>
      <c r="BI6" s="86"/>
      <c r="BJ6" s="86"/>
      <c r="BK6" s="86"/>
      <c r="BL6" s="86"/>
      <c r="BM6" s="87">
        <f t="shared" si="18"/>
        <v>18.97</v>
      </c>
      <c r="BN6" s="88">
        <f t="shared" si="19"/>
        <v>1</v>
      </c>
      <c r="BO6" s="89">
        <f t="shared" si="20"/>
        <v>0</v>
      </c>
      <c r="BP6" s="90">
        <f t="shared" si="21"/>
        <v>19.97</v>
      </c>
      <c r="BQ6" s="106">
        <v>22.88</v>
      </c>
      <c r="BR6" s="107"/>
      <c r="BS6" s="107"/>
      <c r="BT6" s="108">
        <v>4</v>
      </c>
      <c r="BU6" s="108"/>
      <c r="BV6" s="108"/>
      <c r="BW6" s="108"/>
      <c r="BX6" s="108"/>
      <c r="BY6" s="109">
        <f t="shared" si="22"/>
        <v>22.88</v>
      </c>
      <c r="BZ6" s="110">
        <f t="shared" si="23"/>
        <v>2</v>
      </c>
      <c r="CA6" s="111">
        <f t="shared" si="24"/>
        <v>0</v>
      </c>
      <c r="CB6" s="112">
        <f t="shared" si="25"/>
        <v>24.88</v>
      </c>
      <c r="CC6" s="46"/>
      <c r="CD6" s="47"/>
      <c r="CE6" s="48"/>
      <c r="CF6" s="48"/>
      <c r="CG6" s="48"/>
      <c r="CH6" s="48"/>
      <c r="CI6" s="48"/>
      <c r="CJ6" s="49">
        <f t="shared" si="26"/>
        <v>0</v>
      </c>
      <c r="CK6" s="50">
        <f t="shared" si="27"/>
        <v>0</v>
      </c>
      <c r="CL6" s="51">
        <f t="shared" si="28"/>
        <v>0</v>
      </c>
      <c r="CM6" s="52">
        <f t="shared" si="29"/>
        <v>0</v>
      </c>
      <c r="CN6" s="35"/>
      <c r="CO6" s="36"/>
      <c r="CP6" s="37"/>
      <c r="CQ6" s="37"/>
      <c r="CR6" s="37"/>
      <c r="CS6" s="37"/>
      <c r="CT6" s="37"/>
      <c r="CU6" s="38">
        <f t="shared" si="30"/>
        <v>0</v>
      </c>
      <c r="CV6" s="39">
        <f t="shared" si="31"/>
        <v>0</v>
      </c>
      <c r="CW6" s="40">
        <f t="shared" si="32"/>
        <v>0</v>
      </c>
      <c r="CX6" s="41">
        <f t="shared" si="33"/>
        <v>0</v>
      </c>
      <c r="CY6" s="46"/>
      <c r="CZ6" s="47"/>
      <c r="DA6" s="48"/>
      <c r="DB6" s="48"/>
      <c r="DC6" s="48"/>
      <c r="DD6" s="48"/>
      <c r="DE6" s="48"/>
      <c r="DF6" s="49">
        <f t="shared" si="34"/>
        <v>0</v>
      </c>
      <c r="DG6" s="50">
        <f t="shared" si="35"/>
        <v>0</v>
      </c>
      <c r="DH6" s="51">
        <f t="shared" si="36"/>
        <v>0</v>
      </c>
      <c r="DI6" s="52">
        <f t="shared" si="37"/>
        <v>0</v>
      </c>
    </row>
    <row r="7" spans="1:113">
      <c r="A7" s="16">
        <v>1</v>
      </c>
      <c r="B7" s="3" t="s">
        <v>84</v>
      </c>
      <c r="C7" s="3"/>
      <c r="D7" s="4"/>
      <c r="E7" s="4" t="s">
        <v>33</v>
      </c>
      <c r="F7" s="13"/>
      <c r="G7" s="14" t="str">
        <f t="shared" si="0"/>
        <v/>
      </c>
      <c r="H7" s="11" t="e">
        <f>IF(AND($H$2="Y",J7&gt;0,OR(AND(G7=1,#REF!=10),AND(G7=2,#REF!=20),AND(G7=3,#REF!=30),AND(G7=4,#REF!=40),AND(G7=5,#REF!=50),AND(G7=6,G19=60),AND(G7=7,G28=70),AND(G7=8,G37=80),AND(G7=9,G46=90),AND(G7=10,G55=100))),VLOOKUP(J7-1,SortLookup!$A$13:$B$16,2,FALSE),"")</f>
        <v>#REF!</v>
      </c>
      <c r="I7" s="10">
        <f>IF(ISNA(VLOOKUP(E7,SortLookup!$A$1:$B$5,2,FALSE))," ",VLOOKUP(E7,SortLookup!$A$1:$B$5,2,FALSE))</f>
        <v>0</v>
      </c>
      <c r="J7" s="15" t="str">
        <f>IF(ISNA(VLOOKUP(F7,SortLookup!$A$7:$B$11,2,FALSE))," ",VLOOKUP(F7,SortLookup!$A$7:$B$11,2,FALSE))</f>
        <v xml:space="preserve"> </v>
      </c>
      <c r="K7" s="113">
        <f t="shared" si="1"/>
        <v>141.33000000000001</v>
      </c>
      <c r="L7" s="113">
        <f t="shared" si="2"/>
        <v>94.83</v>
      </c>
      <c r="M7" s="113">
        <f t="shared" si="3"/>
        <v>20</v>
      </c>
      <c r="N7" s="113">
        <f t="shared" si="4"/>
        <v>26.5</v>
      </c>
      <c r="O7" s="113">
        <f t="shared" si="5"/>
        <v>53</v>
      </c>
      <c r="P7" s="61">
        <v>19.18</v>
      </c>
      <c r="Q7" s="62"/>
      <c r="R7" s="62"/>
      <c r="S7" s="62"/>
      <c r="T7" s="62"/>
      <c r="U7" s="62"/>
      <c r="V7" s="62"/>
      <c r="W7" s="63">
        <v>18</v>
      </c>
      <c r="X7" s="63"/>
      <c r="Y7" s="63">
        <v>2</v>
      </c>
      <c r="Z7" s="63"/>
      <c r="AA7" s="64"/>
      <c r="AB7" s="65">
        <f t="shared" si="6"/>
        <v>19.18</v>
      </c>
      <c r="AC7" s="66">
        <f t="shared" si="7"/>
        <v>9</v>
      </c>
      <c r="AD7" s="67">
        <f t="shared" si="8"/>
        <v>10</v>
      </c>
      <c r="AE7" s="68">
        <f t="shared" si="9"/>
        <v>38.18</v>
      </c>
      <c r="AF7" s="73">
        <v>18.760000000000002</v>
      </c>
      <c r="AG7" s="74"/>
      <c r="AH7" s="74"/>
      <c r="AI7" s="74"/>
      <c r="AJ7" s="75">
        <v>15</v>
      </c>
      <c r="AK7" s="75"/>
      <c r="AL7" s="75">
        <v>1</v>
      </c>
      <c r="AM7" s="75"/>
      <c r="AN7" s="75"/>
      <c r="AO7" s="76">
        <f t="shared" si="10"/>
        <v>18.760000000000002</v>
      </c>
      <c r="AP7" s="77">
        <f t="shared" si="11"/>
        <v>7.5</v>
      </c>
      <c r="AQ7" s="78">
        <f t="shared" si="12"/>
        <v>5</v>
      </c>
      <c r="AR7" s="79">
        <f t="shared" si="13"/>
        <v>31.26</v>
      </c>
      <c r="AS7" s="95">
        <v>21.05</v>
      </c>
      <c r="AT7" s="96"/>
      <c r="AU7" s="96"/>
      <c r="AV7" s="97">
        <v>12</v>
      </c>
      <c r="AW7" s="97"/>
      <c r="AX7" s="97">
        <v>1</v>
      </c>
      <c r="AY7" s="97"/>
      <c r="AZ7" s="97"/>
      <c r="BA7" s="98">
        <f t="shared" si="14"/>
        <v>21.05</v>
      </c>
      <c r="BB7" s="99">
        <f t="shared" si="15"/>
        <v>6</v>
      </c>
      <c r="BC7" s="100">
        <f t="shared" si="16"/>
        <v>5</v>
      </c>
      <c r="BD7" s="101">
        <f t="shared" si="17"/>
        <v>32.049999999999997</v>
      </c>
      <c r="BE7" s="84">
        <v>19.03</v>
      </c>
      <c r="BF7" s="85"/>
      <c r="BG7" s="85"/>
      <c r="BH7" s="86">
        <v>2</v>
      </c>
      <c r="BI7" s="86"/>
      <c r="BJ7" s="86"/>
      <c r="BK7" s="86"/>
      <c r="BL7" s="86"/>
      <c r="BM7" s="87">
        <f t="shared" si="18"/>
        <v>19.03</v>
      </c>
      <c r="BN7" s="88">
        <f t="shared" si="19"/>
        <v>1</v>
      </c>
      <c r="BO7" s="89">
        <f t="shared" si="20"/>
        <v>0</v>
      </c>
      <c r="BP7" s="90">
        <f t="shared" si="21"/>
        <v>20.03</v>
      </c>
      <c r="BQ7" s="106">
        <v>16.809999999999999</v>
      </c>
      <c r="BR7" s="107"/>
      <c r="BS7" s="107"/>
      <c r="BT7" s="108">
        <v>6</v>
      </c>
      <c r="BU7" s="108"/>
      <c r="BV7" s="108"/>
      <c r="BW7" s="108"/>
      <c r="BX7" s="108"/>
      <c r="BY7" s="109">
        <f t="shared" si="22"/>
        <v>16.809999999999999</v>
      </c>
      <c r="BZ7" s="110">
        <f t="shared" si="23"/>
        <v>3</v>
      </c>
      <c r="CA7" s="111">
        <f t="shared" si="24"/>
        <v>0</v>
      </c>
      <c r="CB7" s="112">
        <f t="shared" si="25"/>
        <v>19.809999999999999</v>
      </c>
      <c r="CC7" s="46"/>
      <c r="CD7" s="47"/>
      <c r="CE7" s="48"/>
      <c r="CF7" s="48"/>
      <c r="CG7" s="48"/>
      <c r="CH7" s="48"/>
      <c r="CI7" s="48"/>
      <c r="CJ7" s="49">
        <f t="shared" si="26"/>
        <v>0</v>
      </c>
      <c r="CK7" s="50">
        <f t="shared" si="27"/>
        <v>0</v>
      </c>
      <c r="CL7" s="51">
        <f t="shared" si="28"/>
        <v>0</v>
      </c>
      <c r="CM7" s="52">
        <f t="shared" si="29"/>
        <v>0</v>
      </c>
      <c r="CN7" s="35"/>
      <c r="CO7" s="36"/>
      <c r="CP7" s="37"/>
      <c r="CQ7" s="37"/>
      <c r="CR7" s="37"/>
      <c r="CS7" s="37"/>
      <c r="CT7" s="37"/>
      <c r="CU7" s="38">
        <f t="shared" si="30"/>
        <v>0</v>
      </c>
      <c r="CV7" s="39">
        <f t="shared" si="31"/>
        <v>0</v>
      </c>
      <c r="CW7" s="40">
        <f t="shared" si="32"/>
        <v>0</v>
      </c>
      <c r="CX7" s="41">
        <f t="shared" si="33"/>
        <v>0</v>
      </c>
      <c r="CY7" s="46"/>
      <c r="CZ7" s="47"/>
      <c r="DA7" s="48"/>
      <c r="DB7" s="48"/>
      <c r="DC7" s="48"/>
      <c r="DD7" s="48"/>
      <c r="DE7" s="48"/>
      <c r="DF7" s="49">
        <f t="shared" si="34"/>
        <v>0</v>
      </c>
      <c r="DG7" s="50">
        <f t="shared" si="35"/>
        <v>0</v>
      </c>
      <c r="DH7" s="51">
        <f t="shared" si="36"/>
        <v>0</v>
      </c>
      <c r="DI7" s="52">
        <f t="shared" si="37"/>
        <v>0</v>
      </c>
    </row>
    <row r="8" spans="1:113">
      <c r="A8" s="16">
        <v>7</v>
      </c>
      <c r="B8" s="3" t="s">
        <v>89</v>
      </c>
      <c r="C8" s="3"/>
      <c r="D8" s="4"/>
      <c r="E8" s="4" t="s">
        <v>33</v>
      </c>
      <c r="F8" s="13"/>
      <c r="G8" s="14" t="str">
        <f t="shared" si="0"/>
        <v/>
      </c>
      <c r="H8" s="11" t="e">
        <f>IF(AND($H$2="Y",J8&gt;0,OR(AND(G8=1,#REF!=10),AND(G8=2,#REF!=20),AND(G8=3,#REF!=30),AND(G8=4,#REF!=40),AND(G8=5,G11=50),AND(G8=6,G20=60),AND(G8=7,G29=70),AND(G8=8,G38=80),AND(G8=9,G47=90),AND(G8=10,G56=100))),VLOOKUP(J8-1,SortLookup!$A$13:$B$16,2,FALSE),"")</f>
        <v>#REF!</v>
      </c>
      <c r="I8" s="10">
        <f>IF(ISNA(VLOOKUP(E8,SortLookup!$A$1:$B$5,2,FALSE))," ",VLOOKUP(E8,SortLookup!$A$1:$B$5,2,FALSE))</f>
        <v>0</v>
      </c>
      <c r="J8" s="15" t="str">
        <f>IF(ISNA(VLOOKUP(F8,SortLookup!$A$7:$B$11,2,FALSE))," ",VLOOKUP(F8,SortLookup!$A$7:$B$11,2,FALSE))</f>
        <v xml:space="preserve"> </v>
      </c>
      <c r="K8" s="113">
        <f t="shared" si="1"/>
        <v>149.99</v>
      </c>
      <c r="L8" s="113">
        <f t="shared" si="2"/>
        <v>131.99</v>
      </c>
      <c r="M8" s="113">
        <f t="shared" si="3"/>
        <v>3</v>
      </c>
      <c r="N8" s="113">
        <f t="shared" si="4"/>
        <v>15</v>
      </c>
      <c r="O8" s="113">
        <f t="shared" si="5"/>
        <v>30</v>
      </c>
      <c r="P8" s="61">
        <v>30.54</v>
      </c>
      <c r="Q8" s="62"/>
      <c r="R8" s="62"/>
      <c r="S8" s="62"/>
      <c r="T8" s="62"/>
      <c r="U8" s="62"/>
      <c r="V8" s="62"/>
      <c r="W8" s="63">
        <v>16</v>
      </c>
      <c r="X8" s="63"/>
      <c r="Y8" s="63"/>
      <c r="Z8" s="63"/>
      <c r="AA8" s="64"/>
      <c r="AB8" s="65">
        <f t="shared" si="6"/>
        <v>30.54</v>
      </c>
      <c r="AC8" s="66">
        <f t="shared" si="7"/>
        <v>8</v>
      </c>
      <c r="AD8" s="67">
        <f t="shared" si="8"/>
        <v>0</v>
      </c>
      <c r="AE8" s="68">
        <f t="shared" si="9"/>
        <v>38.54</v>
      </c>
      <c r="AF8" s="73">
        <v>23.71</v>
      </c>
      <c r="AG8" s="74"/>
      <c r="AH8" s="74"/>
      <c r="AI8" s="74"/>
      <c r="AJ8" s="75">
        <v>4</v>
      </c>
      <c r="AK8" s="75"/>
      <c r="AL8" s="75"/>
      <c r="AM8" s="75"/>
      <c r="AN8" s="75"/>
      <c r="AO8" s="76">
        <f t="shared" si="10"/>
        <v>23.71</v>
      </c>
      <c r="AP8" s="77">
        <f t="shared" si="11"/>
        <v>2</v>
      </c>
      <c r="AQ8" s="78">
        <f t="shared" si="12"/>
        <v>0</v>
      </c>
      <c r="AR8" s="79">
        <f t="shared" si="13"/>
        <v>25.71</v>
      </c>
      <c r="AS8" s="95">
        <v>29.12</v>
      </c>
      <c r="AT8" s="96"/>
      <c r="AU8" s="96"/>
      <c r="AV8" s="97">
        <v>2</v>
      </c>
      <c r="AW8" s="97">
        <v>1</v>
      </c>
      <c r="AX8" s="97"/>
      <c r="AY8" s="97"/>
      <c r="AZ8" s="97"/>
      <c r="BA8" s="98">
        <f t="shared" si="14"/>
        <v>29.12</v>
      </c>
      <c r="BB8" s="99">
        <f t="shared" si="15"/>
        <v>1</v>
      </c>
      <c r="BC8" s="100">
        <f t="shared" si="16"/>
        <v>3</v>
      </c>
      <c r="BD8" s="101">
        <f t="shared" si="17"/>
        <v>33.119999999999997</v>
      </c>
      <c r="BE8" s="84">
        <v>22.24</v>
      </c>
      <c r="BF8" s="85"/>
      <c r="BG8" s="85"/>
      <c r="BH8" s="86">
        <v>6</v>
      </c>
      <c r="BI8" s="86"/>
      <c r="BJ8" s="86"/>
      <c r="BK8" s="86"/>
      <c r="BL8" s="86"/>
      <c r="BM8" s="87">
        <f t="shared" si="18"/>
        <v>22.24</v>
      </c>
      <c r="BN8" s="88">
        <f t="shared" si="19"/>
        <v>3</v>
      </c>
      <c r="BO8" s="89">
        <f t="shared" si="20"/>
        <v>0</v>
      </c>
      <c r="BP8" s="90">
        <f t="shared" si="21"/>
        <v>25.24</v>
      </c>
      <c r="BQ8" s="106">
        <v>26.38</v>
      </c>
      <c r="BR8" s="107"/>
      <c r="BS8" s="107"/>
      <c r="BT8" s="108">
        <v>2</v>
      </c>
      <c r="BU8" s="108"/>
      <c r="BV8" s="108"/>
      <c r="BW8" s="108"/>
      <c r="BX8" s="108"/>
      <c r="BY8" s="109">
        <f t="shared" si="22"/>
        <v>26.38</v>
      </c>
      <c r="BZ8" s="110">
        <f t="shared" si="23"/>
        <v>1</v>
      </c>
      <c r="CA8" s="111">
        <f t="shared" si="24"/>
        <v>0</v>
      </c>
      <c r="CB8" s="112">
        <f t="shared" si="25"/>
        <v>27.38</v>
      </c>
      <c r="CC8" s="46"/>
      <c r="CD8" s="47"/>
      <c r="CE8" s="48"/>
      <c r="CF8" s="48"/>
      <c r="CG8" s="48"/>
      <c r="CH8" s="48"/>
      <c r="CI8" s="48"/>
      <c r="CJ8" s="49">
        <f t="shared" si="26"/>
        <v>0</v>
      </c>
      <c r="CK8" s="50">
        <f t="shared" si="27"/>
        <v>0</v>
      </c>
      <c r="CL8" s="51">
        <f t="shared" si="28"/>
        <v>0</v>
      </c>
      <c r="CM8" s="52">
        <f t="shared" si="29"/>
        <v>0</v>
      </c>
      <c r="CN8" s="35"/>
      <c r="CO8" s="36"/>
      <c r="CP8" s="37"/>
      <c r="CQ8" s="37"/>
      <c r="CR8" s="37"/>
      <c r="CS8" s="37"/>
      <c r="CT8" s="37"/>
      <c r="CU8" s="38">
        <f t="shared" si="30"/>
        <v>0</v>
      </c>
      <c r="CV8" s="39">
        <f t="shared" si="31"/>
        <v>0</v>
      </c>
      <c r="CW8" s="40">
        <f t="shared" si="32"/>
        <v>0</v>
      </c>
      <c r="CX8" s="41">
        <f t="shared" si="33"/>
        <v>0</v>
      </c>
      <c r="CY8" s="46"/>
      <c r="CZ8" s="47"/>
      <c r="DA8" s="48"/>
      <c r="DB8" s="48"/>
      <c r="DC8" s="48"/>
      <c r="DD8" s="48"/>
      <c r="DE8" s="48"/>
      <c r="DF8" s="49">
        <f t="shared" si="34"/>
        <v>0</v>
      </c>
      <c r="DG8" s="50">
        <f t="shared" si="35"/>
        <v>0</v>
      </c>
      <c r="DH8" s="51">
        <f t="shared" si="36"/>
        <v>0</v>
      </c>
      <c r="DI8" s="52">
        <f t="shared" si="37"/>
        <v>0</v>
      </c>
    </row>
    <row r="9" spans="1:113">
      <c r="A9" s="16">
        <v>2</v>
      </c>
      <c r="B9" s="3" t="s">
        <v>88</v>
      </c>
      <c r="C9" s="3"/>
      <c r="D9" s="4"/>
      <c r="E9" s="4" t="s">
        <v>33</v>
      </c>
      <c r="F9" s="13"/>
      <c r="G9" s="14" t="str">
        <f t="shared" si="0"/>
        <v/>
      </c>
      <c r="H9" s="11" t="e">
        <f>IF(AND($H$2="Y",J9&gt;0,OR(AND(G9=1,G14=10),AND(G9=2,#REF!=20),AND(G9=3,#REF!=30),AND(G9=4,#REF!=40),AND(G9=5,#REF!=50),AND(G9=6,G21=60),AND(G9=7,G30=70),AND(G9=8,G39=80),AND(G9=9,G48=90),AND(G9=10,G57=100))),VLOOKUP(J9-1,SortLookup!$A$13:$B$16,2,FALSE),"")</f>
        <v>#REF!</v>
      </c>
      <c r="I9" s="10">
        <f>IF(ISNA(VLOOKUP(E9,SortLookup!$A$1:$B$5,2,FALSE))," ",VLOOKUP(E9,SortLookup!$A$1:$B$5,2,FALSE))</f>
        <v>0</v>
      </c>
      <c r="J9" s="15" t="str">
        <f>IF(ISNA(VLOOKUP(F9,SortLookup!$A$7:$B$11,2,FALSE))," ",VLOOKUP(F9,SortLookup!$A$7:$B$11,2,FALSE))</f>
        <v xml:space="preserve"> </v>
      </c>
      <c r="K9" s="113">
        <f t="shared" si="1"/>
        <v>165.54</v>
      </c>
      <c r="L9" s="113">
        <f t="shared" si="2"/>
        <v>128.54</v>
      </c>
      <c r="M9" s="113">
        <f t="shared" si="3"/>
        <v>22</v>
      </c>
      <c r="N9" s="113">
        <f t="shared" si="4"/>
        <v>15</v>
      </c>
      <c r="O9" s="113">
        <f t="shared" si="5"/>
        <v>30</v>
      </c>
      <c r="P9" s="61">
        <v>25.65</v>
      </c>
      <c r="Q9" s="62"/>
      <c r="R9" s="62"/>
      <c r="S9" s="62"/>
      <c r="T9" s="62"/>
      <c r="U9" s="62"/>
      <c r="V9" s="62"/>
      <c r="W9" s="63">
        <v>18</v>
      </c>
      <c r="X9" s="63"/>
      <c r="Y9" s="63">
        <v>1</v>
      </c>
      <c r="Z9" s="63"/>
      <c r="AA9" s="64"/>
      <c r="AB9" s="65">
        <f t="shared" si="6"/>
        <v>25.65</v>
      </c>
      <c r="AC9" s="66">
        <f t="shared" si="7"/>
        <v>9</v>
      </c>
      <c r="AD9" s="67">
        <f t="shared" si="8"/>
        <v>5</v>
      </c>
      <c r="AE9" s="68">
        <f t="shared" si="9"/>
        <v>39.65</v>
      </c>
      <c r="AF9" s="73">
        <v>26.05</v>
      </c>
      <c r="AG9" s="74"/>
      <c r="AH9" s="74"/>
      <c r="AI9" s="74"/>
      <c r="AJ9" s="75">
        <v>10</v>
      </c>
      <c r="AK9" s="75">
        <v>1</v>
      </c>
      <c r="AL9" s="75"/>
      <c r="AM9" s="75">
        <v>1</v>
      </c>
      <c r="AN9" s="75"/>
      <c r="AO9" s="76">
        <f t="shared" si="10"/>
        <v>26.05</v>
      </c>
      <c r="AP9" s="77">
        <f t="shared" si="11"/>
        <v>5</v>
      </c>
      <c r="AQ9" s="78">
        <f t="shared" si="12"/>
        <v>8</v>
      </c>
      <c r="AR9" s="79">
        <f t="shared" si="13"/>
        <v>39.049999999999997</v>
      </c>
      <c r="AS9" s="95">
        <v>26.52</v>
      </c>
      <c r="AT9" s="96"/>
      <c r="AU9" s="96"/>
      <c r="AV9" s="97">
        <v>0</v>
      </c>
      <c r="AW9" s="97">
        <v>2</v>
      </c>
      <c r="AX9" s="97"/>
      <c r="AY9" s="97"/>
      <c r="AZ9" s="97"/>
      <c r="BA9" s="98">
        <f t="shared" si="14"/>
        <v>26.52</v>
      </c>
      <c r="BB9" s="99">
        <f t="shared" si="15"/>
        <v>0</v>
      </c>
      <c r="BC9" s="100">
        <f t="shared" si="16"/>
        <v>6</v>
      </c>
      <c r="BD9" s="101">
        <f t="shared" si="17"/>
        <v>32.520000000000003</v>
      </c>
      <c r="BE9" s="84">
        <v>25.23</v>
      </c>
      <c r="BF9" s="85"/>
      <c r="BG9" s="85"/>
      <c r="BH9" s="86">
        <v>1</v>
      </c>
      <c r="BI9" s="86"/>
      <c r="BJ9" s="86"/>
      <c r="BK9" s="86"/>
      <c r="BL9" s="86"/>
      <c r="BM9" s="87">
        <f t="shared" si="18"/>
        <v>25.23</v>
      </c>
      <c r="BN9" s="88">
        <f t="shared" si="19"/>
        <v>0.5</v>
      </c>
      <c r="BO9" s="89">
        <f t="shared" si="20"/>
        <v>0</v>
      </c>
      <c r="BP9" s="90">
        <f t="shared" si="21"/>
        <v>25.73</v>
      </c>
      <c r="BQ9" s="106">
        <v>25.09</v>
      </c>
      <c r="BR9" s="107"/>
      <c r="BS9" s="107"/>
      <c r="BT9" s="108">
        <v>1</v>
      </c>
      <c r="BU9" s="108">
        <v>1</v>
      </c>
      <c r="BV9" s="108"/>
      <c r="BW9" s="108"/>
      <c r="BX9" s="108"/>
      <c r="BY9" s="109">
        <f t="shared" si="22"/>
        <v>25.09</v>
      </c>
      <c r="BZ9" s="110">
        <f t="shared" si="23"/>
        <v>0.5</v>
      </c>
      <c r="CA9" s="111">
        <f t="shared" si="24"/>
        <v>3</v>
      </c>
      <c r="CB9" s="112">
        <f t="shared" si="25"/>
        <v>28.59</v>
      </c>
      <c r="CC9" s="46"/>
      <c r="CD9" s="47"/>
      <c r="CE9" s="48"/>
      <c r="CF9" s="48"/>
      <c r="CG9" s="48"/>
      <c r="CH9" s="48"/>
      <c r="CI9" s="48"/>
      <c r="CJ9" s="49">
        <f t="shared" si="26"/>
        <v>0</v>
      </c>
      <c r="CK9" s="50">
        <f t="shared" si="27"/>
        <v>0</v>
      </c>
      <c r="CL9" s="51">
        <f t="shared" si="28"/>
        <v>0</v>
      </c>
      <c r="CM9" s="52">
        <f t="shared" si="29"/>
        <v>0</v>
      </c>
      <c r="CN9" s="35"/>
      <c r="CO9" s="36"/>
      <c r="CP9" s="37"/>
      <c r="CQ9" s="37"/>
      <c r="CR9" s="37"/>
      <c r="CS9" s="37"/>
      <c r="CT9" s="37"/>
      <c r="CU9" s="38">
        <f t="shared" si="30"/>
        <v>0</v>
      </c>
      <c r="CV9" s="39">
        <f t="shared" si="31"/>
        <v>0</v>
      </c>
      <c r="CW9" s="40">
        <f t="shared" si="32"/>
        <v>0</v>
      </c>
      <c r="CX9" s="41">
        <f t="shared" si="33"/>
        <v>0</v>
      </c>
      <c r="CY9" s="46"/>
      <c r="CZ9" s="47"/>
      <c r="DA9" s="48"/>
      <c r="DB9" s="48"/>
      <c r="DC9" s="48"/>
      <c r="DD9" s="48"/>
      <c r="DE9" s="48"/>
      <c r="DF9" s="49">
        <f t="shared" si="34"/>
        <v>0</v>
      </c>
      <c r="DG9" s="50">
        <f t="shared" si="35"/>
        <v>0</v>
      </c>
      <c r="DH9" s="51">
        <f t="shared" si="36"/>
        <v>0</v>
      </c>
      <c r="DI9" s="52">
        <f t="shared" si="37"/>
        <v>0</v>
      </c>
    </row>
    <row r="10" spans="1:113">
      <c r="A10" s="16">
        <v>12</v>
      </c>
      <c r="B10" s="3" t="s">
        <v>90</v>
      </c>
      <c r="C10" s="3"/>
      <c r="D10" s="4"/>
      <c r="E10" s="4" t="s">
        <v>33</v>
      </c>
      <c r="F10" s="13"/>
      <c r="G10" s="14" t="str">
        <f t="shared" si="0"/>
        <v/>
      </c>
      <c r="H10" s="11" t="e">
        <f>IF(AND($H$2="Y",J10&gt;0,OR(AND(G10=1,#REF!=10),AND(G10=2,#REF!=20),AND(G10=3,#REF!=30),AND(G10=4,#REF!=40),AND(G10=5,G13=50),AND(G10=6,G22=60),AND(G10=7,G31=70),AND(G10=8,G40=80),AND(G10=9,G49=90),AND(G10=10,G58=100))),VLOOKUP(J10-1,SortLookup!$A$13:$B$16,2,FALSE),"")</f>
        <v>#REF!</v>
      </c>
      <c r="I10" s="10">
        <f>IF(ISNA(VLOOKUP(E10,SortLookup!$A$1:$B$5,2,FALSE))," ",VLOOKUP(E10,SortLookup!$A$1:$B$5,2,FALSE))</f>
        <v>0</v>
      </c>
      <c r="J10" s="15" t="str">
        <f>IF(ISNA(VLOOKUP(F10,SortLookup!$A$7:$B$11,2,FALSE))," ",VLOOKUP(F10,SortLookup!$A$7:$B$11,2,FALSE))</f>
        <v xml:space="preserve"> </v>
      </c>
      <c r="K10" s="113">
        <f t="shared" si="1"/>
        <v>239.89</v>
      </c>
      <c r="L10" s="113">
        <f t="shared" si="2"/>
        <v>149.88999999999999</v>
      </c>
      <c r="M10" s="113">
        <f t="shared" si="3"/>
        <v>44</v>
      </c>
      <c r="N10" s="113">
        <f t="shared" si="4"/>
        <v>46</v>
      </c>
      <c r="O10" s="113">
        <f t="shared" si="5"/>
        <v>92</v>
      </c>
      <c r="P10" s="61">
        <v>41.83</v>
      </c>
      <c r="Q10" s="62"/>
      <c r="R10" s="62"/>
      <c r="S10" s="62"/>
      <c r="T10" s="62"/>
      <c r="U10" s="62"/>
      <c r="V10" s="62"/>
      <c r="W10" s="63">
        <v>31</v>
      </c>
      <c r="X10" s="63">
        <v>1</v>
      </c>
      <c r="Y10" s="63">
        <v>3</v>
      </c>
      <c r="Z10" s="63">
        <v>1</v>
      </c>
      <c r="AA10" s="64"/>
      <c r="AB10" s="65">
        <f t="shared" si="6"/>
        <v>41.83</v>
      </c>
      <c r="AC10" s="66">
        <f t="shared" si="7"/>
        <v>15.5</v>
      </c>
      <c r="AD10" s="67">
        <f t="shared" si="8"/>
        <v>23</v>
      </c>
      <c r="AE10" s="68">
        <f t="shared" si="9"/>
        <v>80.33</v>
      </c>
      <c r="AF10" s="73">
        <v>24.78</v>
      </c>
      <c r="AG10" s="74"/>
      <c r="AH10" s="74"/>
      <c r="AI10" s="74"/>
      <c r="AJ10" s="75">
        <v>24</v>
      </c>
      <c r="AK10" s="75">
        <v>1</v>
      </c>
      <c r="AL10" s="75">
        <v>1</v>
      </c>
      <c r="AM10" s="75">
        <v>1</v>
      </c>
      <c r="AN10" s="75"/>
      <c r="AO10" s="76">
        <f t="shared" si="10"/>
        <v>24.78</v>
      </c>
      <c r="AP10" s="77">
        <f t="shared" si="11"/>
        <v>12</v>
      </c>
      <c r="AQ10" s="78">
        <f t="shared" si="12"/>
        <v>13</v>
      </c>
      <c r="AR10" s="79">
        <f t="shared" si="13"/>
        <v>49.78</v>
      </c>
      <c r="AS10" s="95">
        <v>29.19</v>
      </c>
      <c r="AT10" s="96"/>
      <c r="AU10" s="96"/>
      <c r="AV10" s="97">
        <v>19</v>
      </c>
      <c r="AW10" s="97">
        <v>1</v>
      </c>
      <c r="AX10" s="97">
        <v>1</v>
      </c>
      <c r="AY10" s="97"/>
      <c r="AZ10" s="97"/>
      <c r="BA10" s="98">
        <f t="shared" si="14"/>
        <v>29.19</v>
      </c>
      <c r="BB10" s="99">
        <f t="shared" si="15"/>
        <v>9.5</v>
      </c>
      <c r="BC10" s="100">
        <f t="shared" si="16"/>
        <v>8</v>
      </c>
      <c r="BD10" s="101">
        <f t="shared" si="17"/>
        <v>46.69</v>
      </c>
      <c r="BE10" s="84">
        <v>25.87</v>
      </c>
      <c r="BF10" s="85"/>
      <c r="BG10" s="85"/>
      <c r="BH10" s="86">
        <v>13</v>
      </c>
      <c r="BI10" s="86"/>
      <c r="BJ10" s="86"/>
      <c r="BK10" s="86"/>
      <c r="BL10" s="86"/>
      <c r="BM10" s="87">
        <f t="shared" si="18"/>
        <v>25.87</v>
      </c>
      <c r="BN10" s="88">
        <f t="shared" si="19"/>
        <v>6.5</v>
      </c>
      <c r="BO10" s="89">
        <f t="shared" si="20"/>
        <v>0</v>
      </c>
      <c r="BP10" s="90">
        <f t="shared" si="21"/>
        <v>32.369999999999997</v>
      </c>
      <c r="BQ10" s="106">
        <v>28.22</v>
      </c>
      <c r="BR10" s="107"/>
      <c r="BS10" s="107"/>
      <c r="BT10" s="108">
        <v>5</v>
      </c>
      <c r="BU10" s="108"/>
      <c r="BV10" s="108"/>
      <c r="BW10" s="108"/>
      <c r="BX10" s="108"/>
      <c r="BY10" s="109">
        <f t="shared" si="22"/>
        <v>28.22</v>
      </c>
      <c r="BZ10" s="110">
        <f t="shared" si="23"/>
        <v>2.5</v>
      </c>
      <c r="CA10" s="111">
        <f t="shared" si="24"/>
        <v>0</v>
      </c>
      <c r="CB10" s="112">
        <f t="shared" si="25"/>
        <v>30.72</v>
      </c>
      <c r="CC10" s="46"/>
      <c r="CD10" s="47"/>
      <c r="CE10" s="48"/>
      <c r="CF10" s="48"/>
      <c r="CG10" s="48"/>
      <c r="CH10" s="48"/>
      <c r="CI10" s="48"/>
      <c r="CJ10" s="49">
        <f t="shared" si="26"/>
        <v>0</v>
      </c>
      <c r="CK10" s="50">
        <f t="shared" si="27"/>
        <v>0</v>
      </c>
      <c r="CL10" s="51">
        <f t="shared" si="28"/>
        <v>0</v>
      </c>
      <c r="CM10" s="52">
        <f t="shared" si="29"/>
        <v>0</v>
      </c>
      <c r="CN10" s="35"/>
      <c r="CO10" s="36"/>
      <c r="CP10" s="37"/>
      <c r="CQ10" s="37"/>
      <c r="CR10" s="37"/>
      <c r="CS10" s="37"/>
      <c r="CT10" s="37"/>
      <c r="CU10" s="38">
        <f t="shared" si="30"/>
        <v>0</v>
      </c>
      <c r="CV10" s="39">
        <f t="shared" si="31"/>
        <v>0</v>
      </c>
      <c r="CW10" s="40">
        <f t="shared" si="32"/>
        <v>0</v>
      </c>
      <c r="CX10" s="41">
        <f t="shared" si="33"/>
        <v>0</v>
      </c>
      <c r="CY10" s="46"/>
      <c r="CZ10" s="47"/>
      <c r="DA10" s="48"/>
      <c r="DB10" s="48"/>
      <c r="DC10" s="48"/>
      <c r="DD10" s="48"/>
      <c r="DE10" s="48"/>
      <c r="DF10" s="49">
        <f t="shared" si="34"/>
        <v>0</v>
      </c>
      <c r="DG10" s="50">
        <f t="shared" si="35"/>
        <v>0</v>
      </c>
      <c r="DH10" s="51">
        <f t="shared" si="36"/>
        <v>0</v>
      </c>
      <c r="DI10" s="52">
        <f t="shared" si="37"/>
        <v>0</v>
      </c>
    </row>
  </sheetData>
  <autoFilter ref="A2:DI2">
    <sortState ref="A3:DI10">
      <sortCondition ref="K2"/>
    </sortState>
  </autoFilter>
  <sortState ref="A3:DI14">
    <sortCondition ref="BP4:BP14"/>
  </sortState>
  <customSheetViews>
    <customSheetView guid="{233156EF-6886-4018-8D35-72AEDB4F2C43}" showRuler="0">
      <pane xSplit="10" ySplit="4" topLeftCell="K5" activePane="bottomRight" state="frozenSplit"/>
      <selection pane="bottomRight" activeCell="B5" sqref="B5"/>
      <headerFooter alignWithMargins="0"/>
    </customSheetView>
  </customSheetViews>
  <mergeCells count="11">
    <mergeCell ref="CY1:DI1"/>
    <mergeCell ref="AF1:AR1"/>
    <mergeCell ref="I1:J1"/>
    <mergeCell ref="BQ1:CB1"/>
    <mergeCell ref="A1:F1"/>
    <mergeCell ref="CC1:CM1"/>
    <mergeCell ref="CN1:CX1"/>
    <mergeCell ref="K1:O1"/>
    <mergeCell ref="AS1:BD1"/>
    <mergeCell ref="P1:AE1"/>
    <mergeCell ref="BE1:BP1"/>
  </mergeCells>
  <phoneticPr fontId="1" type="noConversion"/>
  <printOptions gridLines="1"/>
  <pageMargins left="0.25" right="0.25" top="0.5" bottom="0.25" header="0.25" footer="0"/>
  <pageSetup orientation="portrait"/>
  <headerFooter alignWithMargins="0">
    <oddHeader>Page &amp;P&amp;RIDPA Match Scoring Spreadsheet (X-Large)</oddHeader>
  </headerFooter>
  <colBreaks count="4" manualBreakCount="4">
    <brk id="15" max="51" man="1"/>
    <brk id="31" max="51" man="1"/>
    <brk id="80" max="51" man="1"/>
    <brk id="102" max="51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19" sqref="A19"/>
    </sheetView>
  </sheetViews>
  <sheetFormatPr baseColWidth="10" defaultColWidth="8.83203125" defaultRowHeight="12" x14ac:dyDescent="0"/>
  <cols>
    <col min="1" max="1" width="4.83203125" bestFit="1" customWidth="1"/>
    <col min="2" max="2" width="4.5" bestFit="1" customWidth="1"/>
    <col min="3" max="3" width="113.1640625" bestFit="1" customWidth="1"/>
  </cols>
  <sheetData>
    <row r="1" spans="1:3">
      <c r="A1" s="5" t="s">
        <v>33</v>
      </c>
      <c r="B1" s="8">
        <v>0</v>
      </c>
      <c r="C1" s="6" t="s">
        <v>44</v>
      </c>
    </row>
    <row r="2" spans="1:3">
      <c r="A2" s="5" t="s">
        <v>34</v>
      </c>
      <c r="B2" s="8">
        <v>1</v>
      </c>
      <c r="C2" s="7" t="s">
        <v>46</v>
      </c>
    </row>
    <row r="3" spans="1:3">
      <c r="A3" s="5" t="s">
        <v>35</v>
      </c>
      <c r="B3" s="8">
        <v>2</v>
      </c>
      <c r="C3" s="7" t="s">
        <v>47</v>
      </c>
    </row>
    <row r="4" spans="1:3">
      <c r="A4" s="5" t="s">
        <v>19</v>
      </c>
      <c r="B4" s="8">
        <v>3</v>
      </c>
      <c r="C4" s="7" t="s">
        <v>42</v>
      </c>
    </row>
    <row r="5" spans="1:3">
      <c r="A5" s="5" t="s">
        <v>36</v>
      </c>
      <c r="B5" s="8">
        <v>4</v>
      </c>
      <c r="C5" s="7" t="s">
        <v>43</v>
      </c>
    </row>
    <row r="6" spans="1:3">
      <c r="A6" s="5"/>
      <c r="B6" s="8"/>
    </row>
    <row r="7" spans="1:3">
      <c r="A7" s="5" t="s">
        <v>37</v>
      </c>
      <c r="B7" s="8">
        <v>0</v>
      </c>
      <c r="C7" s="7" t="s">
        <v>45</v>
      </c>
    </row>
    <row r="8" spans="1:3">
      <c r="A8" s="5" t="s">
        <v>38</v>
      </c>
      <c r="B8" s="8">
        <v>1</v>
      </c>
      <c r="C8" s="7"/>
    </row>
    <row r="9" spans="1:3">
      <c r="A9" s="5" t="s">
        <v>39</v>
      </c>
      <c r="B9" s="8">
        <v>2</v>
      </c>
    </row>
    <row r="10" spans="1:3">
      <c r="A10" s="5" t="s">
        <v>40</v>
      </c>
      <c r="B10" s="8">
        <v>3</v>
      </c>
      <c r="C10" s="7"/>
    </row>
    <row r="11" spans="1:3">
      <c r="A11" s="5" t="s">
        <v>41</v>
      </c>
      <c r="B11" s="8">
        <v>4</v>
      </c>
      <c r="C11" s="7"/>
    </row>
    <row r="13" spans="1:3">
      <c r="A13" s="9">
        <v>0</v>
      </c>
      <c r="B13" s="5" t="s">
        <v>37</v>
      </c>
      <c r="C13" s="7" t="s">
        <v>68</v>
      </c>
    </row>
    <row r="14" spans="1:3">
      <c r="A14" s="9">
        <v>1</v>
      </c>
      <c r="B14" s="5" t="s">
        <v>38</v>
      </c>
      <c r="C14" s="7"/>
    </row>
    <row r="15" spans="1:3">
      <c r="A15" s="9">
        <v>2</v>
      </c>
      <c r="B15" s="5" t="s">
        <v>39</v>
      </c>
      <c r="C15" s="7"/>
    </row>
    <row r="16" spans="1:3">
      <c r="A16" s="9">
        <v>3</v>
      </c>
      <c r="B16" s="5" t="s">
        <v>40</v>
      </c>
      <c r="C16" s="7"/>
    </row>
    <row r="17" spans="1:3">
      <c r="A17" s="9">
        <v>4</v>
      </c>
      <c r="B17" t="s">
        <v>75</v>
      </c>
      <c r="C17" t="s">
        <v>76</v>
      </c>
    </row>
  </sheetData>
  <sheetProtection sheet="1" objects="1" scenarios="1"/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>
      <selection activeCell="A33" sqref="A33"/>
    </sheetView>
  </sheetViews>
  <sheetFormatPr baseColWidth="10" defaultColWidth="8.83203125" defaultRowHeight="12" x14ac:dyDescent="0"/>
  <cols>
    <col min="1" max="1" width="125.6640625" customWidth="1"/>
  </cols>
  <sheetData>
    <row r="1" spans="1:1" s="17" customFormat="1">
      <c r="A1" s="28" t="s">
        <v>20</v>
      </c>
    </row>
    <row r="2" spans="1:1" s="17" customFormat="1">
      <c r="A2" s="18"/>
    </row>
    <row r="3" spans="1:1" s="17" customFormat="1">
      <c r="A3" s="18"/>
    </row>
    <row r="4" spans="1:1" s="17" customFormat="1">
      <c r="A4" s="28" t="s">
        <v>78</v>
      </c>
    </row>
    <row r="5" spans="1:1" s="17" customFormat="1">
      <c r="A5" s="18" t="s">
        <v>79</v>
      </c>
    </row>
    <row r="6" spans="1:1" s="17" customFormat="1" ht="12.75" customHeight="1">
      <c r="A6" s="18"/>
    </row>
    <row r="7" spans="1:1">
      <c r="A7" s="18" t="s">
        <v>80</v>
      </c>
    </row>
    <row r="8" spans="1:1">
      <c r="A8" s="18" t="s">
        <v>81</v>
      </c>
    </row>
    <row r="9" spans="1:1">
      <c r="A9" s="18" t="s">
        <v>82</v>
      </c>
    </row>
    <row r="10" spans="1:1">
      <c r="A10" s="18" t="s">
        <v>83</v>
      </c>
    </row>
    <row r="11" spans="1:1">
      <c r="A11" s="18" t="s">
        <v>0</v>
      </c>
    </row>
    <row r="12" spans="1:1">
      <c r="A12" s="18" t="s">
        <v>1</v>
      </c>
    </row>
    <row r="13" spans="1:1">
      <c r="A13" s="18" t="s">
        <v>2</v>
      </c>
    </row>
    <row r="14" spans="1:1">
      <c r="A14" s="18" t="s">
        <v>3</v>
      </c>
    </row>
    <row r="15" spans="1:1">
      <c r="A15" s="18"/>
    </row>
    <row r="16" spans="1:1" ht="27" customHeight="1">
      <c r="A16" s="18" t="s">
        <v>8</v>
      </c>
    </row>
    <row r="17" spans="1:1">
      <c r="A17" s="18"/>
    </row>
    <row r="18" spans="1:1">
      <c r="A18" s="18"/>
    </row>
    <row r="19" spans="1:1" ht="24">
      <c r="A19" s="29" t="s">
        <v>17</v>
      </c>
    </row>
    <row r="20" spans="1:1">
      <c r="A20" s="29"/>
    </row>
    <row r="21" spans="1:1">
      <c r="A21" s="17"/>
    </row>
    <row r="22" spans="1:1">
      <c r="A22" s="30" t="s">
        <v>9</v>
      </c>
    </row>
    <row r="23" spans="1:1">
      <c r="A23" s="18" t="s">
        <v>80</v>
      </c>
    </row>
    <row r="24" spans="1:1">
      <c r="A24" s="17" t="s">
        <v>10</v>
      </c>
    </row>
    <row r="25" spans="1:1">
      <c r="A25" s="17" t="s">
        <v>16</v>
      </c>
    </row>
    <row r="26" spans="1:1">
      <c r="A26" s="17" t="s">
        <v>11</v>
      </c>
    </row>
    <row r="27" spans="1:1">
      <c r="A27" s="17" t="s">
        <v>12</v>
      </c>
    </row>
    <row r="28" spans="1:1">
      <c r="A28" s="17" t="s">
        <v>13</v>
      </c>
    </row>
    <row r="29" spans="1:1">
      <c r="A29" s="17" t="s">
        <v>18</v>
      </c>
    </row>
    <row r="30" spans="1:1">
      <c r="A30" s="17" t="s">
        <v>14</v>
      </c>
    </row>
    <row r="31" spans="1:1">
      <c r="A31" s="17" t="s">
        <v>15</v>
      </c>
    </row>
    <row r="32" spans="1:1">
      <c r="A32" s="17"/>
    </row>
    <row r="33" spans="1:1">
      <c r="A33" s="17"/>
    </row>
    <row r="34" spans="1:1">
      <c r="A34" s="17"/>
    </row>
    <row r="35" spans="1:1">
      <c r="A35" s="17"/>
    </row>
    <row r="36" spans="1:1">
      <c r="A36" s="17"/>
    </row>
  </sheetData>
  <sheetProtection sheet="1" objects="1" scenarios="1"/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Scoresheet</vt:lpstr>
      <vt:lpstr>SortLookup</vt:lpstr>
      <vt:lpstr>Help</vt:lpstr>
    </vt:vector>
  </TitlesOfParts>
  <Company>Collin County IDPA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(Small)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Rodrigo Carvajal</cp:lastModifiedBy>
  <cp:revision>1</cp:revision>
  <cp:lastPrinted>2009-11-19T20:10:09Z</cp:lastPrinted>
  <dcterms:created xsi:type="dcterms:W3CDTF">2001-08-02T04:21:03Z</dcterms:created>
  <dcterms:modified xsi:type="dcterms:W3CDTF">2013-06-24T02:54:33Z</dcterms:modified>
</cp:coreProperties>
</file>